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moliraj\Dropbox\Documents\Jordan\Jaffe 11th edition\Excel solutions\"/>
    </mc:Choice>
  </mc:AlternateContent>
  <bookViews>
    <workbookView xWindow="600" yWindow="210" windowWidth="11100" windowHeight="6345"/>
  </bookViews>
  <sheets>
    <sheet name="Chapter 11" sheetId="4" r:id="rId1"/>
    <sheet name="#1" sheetId="14679" r:id="rId2"/>
    <sheet name="#2" sheetId="14702" r:id="rId3"/>
    <sheet name="#3" sheetId="14680" r:id="rId4"/>
    <sheet name="#4" sheetId="14681" r:id="rId5"/>
    <sheet name="#5" sheetId="11" r:id="rId6"/>
    <sheet name="#6" sheetId="14741" r:id="rId7"/>
    <sheet name="#7" sheetId="14706" r:id="rId8"/>
    <sheet name="#8" sheetId="14707" r:id="rId9"/>
    <sheet name="#9" sheetId="14708" r:id="rId10"/>
    <sheet name="#10" sheetId="14709" r:id="rId11"/>
    <sheet name="#11" sheetId="14710" r:id="rId12"/>
    <sheet name="#12" sheetId="14711" r:id="rId13"/>
    <sheet name="#13" sheetId="14712" r:id="rId14"/>
    <sheet name="#14" sheetId="14713" r:id="rId15"/>
    <sheet name="#15" sheetId="14714" r:id="rId16"/>
    <sheet name="#16" sheetId="14715" r:id="rId17"/>
    <sheet name="#17" sheetId="14716" r:id="rId18"/>
    <sheet name="#18" sheetId="14717" r:id="rId19"/>
    <sheet name="#19" sheetId="14718" r:id="rId20"/>
    <sheet name="#20" sheetId="14719" r:id="rId21"/>
    <sheet name="#21" sheetId="14720" r:id="rId22"/>
    <sheet name="#22" sheetId="14755" r:id="rId23"/>
    <sheet name="#23" sheetId="14733" r:id="rId24"/>
    <sheet name="#24" sheetId="14756" r:id="rId25"/>
    <sheet name="#25" sheetId="14739" r:id="rId26"/>
    <sheet name="#26" sheetId="14740" r:id="rId27"/>
    <sheet name="#27" sheetId="14742" r:id="rId28"/>
    <sheet name="#28" sheetId="14743" r:id="rId29"/>
    <sheet name="#29" sheetId="14744" r:id="rId30"/>
    <sheet name="#30" sheetId="14753" r:id="rId31"/>
    <sheet name="#31" sheetId="14746" r:id="rId32"/>
    <sheet name="#32" sheetId="14747" r:id="rId33"/>
    <sheet name="#33" sheetId="14734" r:id="rId34"/>
    <sheet name="#34" sheetId="14736" r:id="rId35"/>
    <sheet name="#35" sheetId="14748" r:id="rId36"/>
    <sheet name="#36" sheetId="14749" r:id="rId37"/>
    <sheet name="#37" sheetId="14751" r:id="rId38"/>
    <sheet name="#38" sheetId="14752" r:id="rId39"/>
  </sheets>
  <calcPr calcId="152511"/>
</workbook>
</file>

<file path=xl/calcChain.xml><?xml version="1.0" encoding="utf-8"?>
<calcChain xmlns="http://schemas.openxmlformats.org/spreadsheetml/2006/main">
  <c r="D18" i="14756" l="1"/>
  <c r="D22" i="14756" s="1"/>
  <c r="D20" i="14756" l="1"/>
  <c r="D24" i="14756" s="1"/>
  <c r="D26" i="14756" l="1"/>
  <c r="F35" i="14755" l="1"/>
  <c r="F34" i="14755"/>
  <c r="D23" i="14755" l="1"/>
  <c r="D22" i="14755"/>
  <c r="G12" i="14755"/>
  <c r="E24" i="14755" s="1"/>
  <c r="D10" i="14755"/>
  <c r="D24" i="14755" s="1"/>
  <c r="F24" i="14755" l="1"/>
  <c r="E22" i="14755"/>
  <c r="F22" i="14755" s="1"/>
  <c r="E23" i="14755"/>
  <c r="F23" i="14755" l="1"/>
  <c r="F25" i="14755" s="1"/>
  <c r="F31" i="14755" s="1"/>
  <c r="F37" i="14755" s="1"/>
  <c r="F32" i="14755" l="1"/>
  <c r="F38" i="14755" s="1"/>
  <c r="E29" i="14755"/>
  <c r="G24" i="14755"/>
  <c r="H24" i="14755" s="1"/>
  <c r="I24" i="14755" s="1"/>
  <c r="G23" i="14755"/>
  <c r="H23" i="14755" s="1"/>
  <c r="I23" i="14755" s="1"/>
  <c r="G22" i="14755"/>
  <c r="H22" i="14755" s="1"/>
  <c r="I22" i="14755" s="1"/>
  <c r="I25" i="14755" l="1"/>
  <c r="E27" i="14755" s="1"/>
  <c r="D35" i="14751" l="1"/>
  <c r="D12" i="14742"/>
  <c r="D10" i="14739" l="1"/>
  <c r="E11" i="14751"/>
  <c r="D28" i="14751" s="1"/>
  <c r="D10" i="14749"/>
  <c r="D21" i="14749" s="1"/>
  <c r="D27" i="14749" s="1"/>
  <c r="D11" i="14748"/>
  <c r="D38" i="14748" s="1"/>
  <c r="D10" i="14734"/>
  <c r="D18" i="14746"/>
  <c r="D20" i="14746" s="1"/>
  <c r="D12" i="14743"/>
  <c r="D10" i="14740"/>
  <c r="D19" i="14740" s="1"/>
  <c r="D26" i="14740" s="1"/>
  <c r="F26" i="14740" s="1"/>
  <c r="D10" i="14709"/>
  <c r="D11" i="14708"/>
  <c r="D9" i="14707"/>
  <c r="G12" i="14707"/>
  <c r="E26" i="14707" s="1"/>
  <c r="G11" i="14707"/>
  <c r="D9" i="14706"/>
  <c r="D11" i="14741"/>
  <c r="D21" i="14741" s="1"/>
  <c r="D10" i="11"/>
  <c r="D19" i="11" s="1"/>
  <c r="D9" i="14680"/>
  <c r="D18" i="14680" s="1"/>
  <c r="D16" i="14679"/>
  <c r="E28" i="14751"/>
  <c r="E27" i="14751"/>
  <c r="D27" i="14751"/>
  <c r="E26" i="14751"/>
  <c r="D26" i="14751"/>
  <c r="E27" i="14749"/>
  <c r="E26" i="14749"/>
  <c r="E25" i="14749"/>
  <c r="E21" i="14749"/>
  <c r="E20" i="14749"/>
  <c r="D20" i="14749"/>
  <c r="D26" i="14749" s="1"/>
  <c r="E19" i="14749"/>
  <c r="D19" i="14749"/>
  <c r="D25" i="14749" s="1"/>
  <c r="F25" i="14749" s="1"/>
  <c r="D58" i="14748"/>
  <c r="D57" i="14748"/>
  <c r="D56" i="14748"/>
  <c r="D55" i="14748"/>
  <c r="D48" i="14748"/>
  <c r="D47" i="14748"/>
  <c r="D46" i="14748"/>
  <c r="D45" i="14748"/>
  <c r="E38" i="14748"/>
  <c r="E37" i="14748"/>
  <c r="D37" i="14748"/>
  <c r="E36" i="14748"/>
  <c r="D36" i="14748"/>
  <c r="E35" i="14748"/>
  <c r="D35" i="14748"/>
  <c r="E29" i="14748"/>
  <c r="E28" i="14748"/>
  <c r="E27" i="14748"/>
  <c r="E26" i="14748"/>
  <c r="E21" i="14748"/>
  <c r="E20" i="14748"/>
  <c r="D20" i="14748"/>
  <c r="E19" i="14748"/>
  <c r="D19" i="14748"/>
  <c r="E18" i="14748"/>
  <c r="D18" i="14748"/>
  <c r="E31" i="14734"/>
  <c r="E30" i="14734"/>
  <c r="E29" i="14734"/>
  <c r="E22" i="14734"/>
  <c r="D22" i="14734"/>
  <c r="D31" i="14734" s="1"/>
  <c r="F31" i="14734" s="1"/>
  <c r="E21" i="14734"/>
  <c r="D21" i="14734"/>
  <c r="D30" i="14734" s="1"/>
  <c r="E20" i="14734"/>
  <c r="D20" i="14734"/>
  <c r="D29" i="14734" s="1"/>
  <c r="F29" i="14734" s="1"/>
  <c r="E26" i="14740"/>
  <c r="E25" i="14740"/>
  <c r="E24" i="14740"/>
  <c r="E19" i="14740"/>
  <c r="E18" i="14740"/>
  <c r="D18" i="14740"/>
  <c r="D25" i="14740" s="1"/>
  <c r="F25" i="14740" s="1"/>
  <c r="E17" i="14740"/>
  <c r="D17" i="14740"/>
  <c r="D24" i="14740" s="1"/>
  <c r="E26" i="14739"/>
  <c r="E25" i="14739"/>
  <c r="E24" i="14739"/>
  <c r="E19" i="14739"/>
  <c r="D19" i="14739"/>
  <c r="D26" i="14739" s="1"/>
  <c r="E18" i="14739"/>
  <c r="D18" i="14739"/>
  <c r="D25" i="14739" s="1"/>
  <c r="E17" i="14739"/>
  <c r="D17" i="14739"/>
  <c r="D24" i="14739" s="1"/>
  <c r="D23" i="14716"/>
  <c r="E22" i="14716"/>
  <c r="D22" i="14716"/>
  <c r="E21" i="14716"/>
  <c r="D21" i="14716"/>
  <c r="E20" i="14716"/>
  <c r="D20" i="14716"/>
  <c r="E19" i="14716"/>
  <c r="D19" i="14716"/>
  <c r="D15" i="14716"/>
  <c r="E23" i="14708"/>
  <c r="D23" i="14708"/>
  <c r="E22" i="14708"/>
  <c r="D22" i="14708"/>
  <c r="E21" i="14708"/>
  <c r="D21" i="14708"/>
  <c r="E20" i="14708"/>
  <c r="D20" i="14708"/>
  <c r="E20" i="14707"/>
  <c r="D20" i="14707"/>
  <c r="D26" i="14707" s="1"/>
  <c r="E19" i="14707"/>
  <c r="D19" i="14707"/>
  <c r="E21" i="14741"/>
  <c r="E20" i="14741"/>
  <c r="D20" i="14741"/>
  <c r="E19" i="14741"/>
  <c r="D19" i="14741"/>
  <c r="E18" i="14741"/>
  <c r="D18" i="14741"/>
  <c r="E28" i="11"/>
  <c r="E27" i="11"/>
  <c r="E26" i="11"/>
  <c r="E19" i="11"/>
  <c r="E18" i="11"/>
  <c r="D18" i="11"/>
  <c r="E17" i="11"/>
  <c r="D17" i="11"/>
  <c r="D20" i="14679"/>
  <c r="D18" i="14679"/>
  <c r="D18" i="14702"/>
  <c r="D16" i="14702"/>
  <c r="D16" i="14681"/>
  <c r="D20" i="14681" s="1"/>
  <c r="D18" i="14706"/>
  <c r="D20" i="14709"/>
  <c r="D8" i="14710"/>
  <c r="D7" i="14710"/>
  <c r="D9" i="14710" s="1"/>
  <c r="D15" i="14711"/>
  <c r="D15" i="14712"/>
  <c r="D15" i="14713"/>
  <c r="D15" i="14714"/>
  <c r="D30" i="14715"/>
  <c r="C34" i="14715" s="1"/>
  <c r="D26" i="14715"/>
  <c r="D28" i="14715" s="1"/>
  <c r="D22" i="14715"/>
  <c r="D24" i="14715" s="1"/>
  <c r="D20" i="14715"/>
  <c r="E25" i="14716"/>
  <c r="D25" i="14716"/>
  <c r="E24" i="14716"/>
  <c r="D24" i="14716"/>
  <c r="E23" i="14716"/>
  <c r="D30" i="14717"/>
  <c r="D28" i="14717"/>
  <c r="D24" i="14717"/>
  <c r="D22" i="14717"/>
  <c r="D18" i="14717"/>
  <c r="D11" i="14718"/>
  <c r="D10" i="14718"/>
  <c r="D9" i="14718"/>
  <c r="D8" i="14718"/>
  <c r="D7" i="14718"/>
  <c r="D21" i="14719"/>
  <c r="D18" i="14719"/>
  <c r="E24" i="14733"/>
  <c r="D24" i="14733"/>
  <c r="E23" i="14733"/>
  <c r="D23" i="14733"/>
  <c r="E22" i="14733"/>
  <c r="D22" i="14733"/>
  <c r="D21" i="14742"/>
  <c r="D23" i="14742" s="1"/>
  <c r="D19" i="14742"/>
  <c r="D28" i="14743"/>
  <c r="D30" i="14743" s="1"/>
  <c r="D26" i="14743"/>
  <c r="D22" i="14743"/>
  <c r="D24" i="14743" s="1"/>
  <c r="D20" i="14743"/>
  <c r="D37" i="14744"/>
  <c r="E37" i="14744" s="1"/>
  <c r="D35" i="14744"/>
  <c r="E35" i="14744" s="1"/>
  <c r="D22" i="14744"/>
  <c r="D39" i="14744" s="1"/>
  <c r="E39" i="14744" s="1"/>
  <c r="D20" i="14744"/>
  <c r="D18" i="14744"/>
  <c r="D17" i="14753"/>
  <c r="D19" i="14753" s="1"/>
  <c r="D19" i="14747"/>
  <c r="D17" i="14747"/>
  <c r="D15" i="14736"/>
  <c r="D18" i="14736" s="1"/>
  <c r="E16" i="14752"/>
  <c r="E25" i="14707" l="1"/>
  <c r="F23" i="14708"/>
  <c r="D21" i="14748"/>
  <c r="F21" i="14748" s="1"/>
  <c r="D25" i="14733"/>
  <c r="F24" i="14740"/>
  <c r="D29" i="14748"/>
  <c r="F29" i="14748" s="1"/>
  <c r="F27" i="14740"/>
  <c r="G24" i="14740" s="1"/>
  <c r="F26" i="14739"/>
  <c r="F24" i="14739"/>
  <c r="F19" i="11"/>
  <c r="D18" i="14710"/>
  <c r="D20" i="14702"/>
  <c r="F17" i="11"/>
  <c r="F18" i="11"/>
  <c r="F26" i="14707"/>
  <c r="F27" i="14749"/>
  <c r="F38" i="14748"/>
  <c r="F37" i="14748"/>
  <c r="F36" i="14748"/>
  <c r="F35" i="14748"/>
  <c r="F20" i="14748"/>
  <c r="F19" i="14748"/>
  <c r="F18" i="14748"/>
  <c r="F30" i="14734"/>
  <c r="F32" i="14734" s="1"/>
  <c r="F22" i="14708"/>
  <c r="F21" i="14708"/>
  <c r="F20" i="14708"/>
  <c r="F24" i="14708" s="1"/>
  <c r="G23" i="14708" s="1"/>
  <c r="H23" i="14708" s="1"/>
  <c r="I23" i="14708" s="1"/>
  <c r="F21" i="14741"/>
  <c r="F20" i="14741"/>
  <c r="F19" i="14741"/>
  <c r="F18" i="14741"/>
  <c r="F26" i="14751"/>
  <c r="F27" i="14751"/>
  <c r="F28" i="14751"/>
  <c r="F26" i="14749"/>
  <c r="F28" i="14749" s="1"/>
  <c r="D21" i="14747"/>
  <c r="D23" i="14747" s="1"/>
  <c r="D22" i="14746"/>
  <c r="D24" i="14746" s="1"/>
  <c r="F25" i="14739"/>
  <c r="D17" i="14718"/>
  <c r="D32" i="14717"/>
  <c r="D33" i="14717"/>
  <c r="F19" i="14707"/>
  <c r="G25" i="14740"/>
  <c r="E18" i="14752"/>
  <c r="E20" i="14752" s="1"/>
  <c r="D19" i="14736"/>
  <c r="D21" i="14753"/>
  <c r="D32" i="14715"/>
  <c r="C35" i="14715" s="1"/>
  <c r="D18" i="14681"/>
  <c r="D22" i="14681" s="1"/>
  <c r="D26" i="11"/>
  <c r="F26" i="11" s="1"/>
  <c r="D27" i="11"/>
  <c r="F27" i="11" s="1"/>
  <c r="D28" i="11"/>
  <c r="F28" i="11" s="1"/>
  <c r="F20" i="14707"/>
  <c r="D25" i="14707"/>
  <c r="F25" i="14707" s="1"/>
  <c r="F27" i="14707" s="1"/>
  <c r="G25" i="14707" s="1"/>
  <c r="H25" i="14707" s="1"/>
  <c r="I25" i="14707" s="1"/>
  <c r="F17" i="14739"/>
  <c r="F18" i="14739"/>
  <c r="F19" i="14739"/>
  <c r="F17" i="14740"/>
  <c r="F18" i="14740"/>
  <c r="F19" i="14740"/>
  <c r="F20" i="14734"/>
  <c r="F21" i="14734"/>
  <c r="F22" i="14734"/>
  <c r="D26" i="14748"/>
  <c r="F26" i="14748" s="1"/>
  <c r="D27" i="14748"/>
  <c r="F27" i="14748" s="1"/>
  <c r="D28" i="14748"/>
  <c r="F28" i="14748" s="1"/>
  <c r="D65" i="14748"/>
  <c r="D66" i="14748"/>
  <c r="D67" i="14748"/>
  <c r="D68" i="14748"/>
  <c r="F20" i="14749"/>
  <c r="F19" i="14749"/>
  <c r="F21" i="14749"/>
  <c r="F27" i="14739" l="1"/>
  <c r="F21" i="14707"/>
  <c r="G26" i="14740"/>
  <c r="F20" i="11"/>
  <c r="G17" i="11" s="1"/>
  <c r="H17" i="11" s="1"/>
  <c r="I17" i="11" s="1"/>
  <c r="F39" i="14748"/>
  <c r="F22" i="14748"/>
  <c r="E36" i="14734"/>
  <c r="G31" i="14734"/>
  <c r="H31" i="14734" s="1"/>
  <c r="I31" i="14734" s="1"/>
  <c r="G30" i="14734"/>
  <c r="H30" i="14734" s="1"/>
  <c r="I30" i="14734" s="1"/>
  <c r="G29" i="14734"/>
  <c r="H29" i="14734" s="1"/>
  <c r="I29" i="14734" s="1"/>
  <c r="G21" i="14708"/>
  <c r="H21" i="14708" s="1"/>
  <c r="I21" i="14708" s="1"/>
  <c r="G22" i="14708"/>
  <c r="H22" i="14708" s="1"/>
  <c r="I22" i="14708" s="1"/>
  <c r="G20" i="14708"/>
  <c r="H20" i="14708" s="1"/>
  <c r="I20" i="14708" s="1"/>
  <c r="F22" i="14741"/>
  <c r="G21" i="14741" s="1"/>
  <c r="H21" i="14741" s="1"/>
  <c r="I21" i="14741" s="1"/>
  <c r="G19" i="11"/>
  <c r="H19" i="11" s="1"/>
  <c r="I19" i="11" s="1"/>
  <c r="E22" i="14752"/>
  <c r="E24" i="14752" s="1"/>
  <c r="F29" i="14751"/>
  <c r="G26" i="14739"/>
  <c r="E34" i="14739" s="1"/>
  <c r="G24" i="14739"/>
  <c r="H24" i="14739" s="1"/>
  <c r="I24" i="14739" s="1"/>
  <c r="G25" i="14739"/>
  <c r="H25" i="14739" s="1"/>
  <c r="I25" i="14739" s="1"/>
  <c r="G18" i="11"/>
  <c r="H18" i="11" s="1"/>
  <c r="I18" i="11" s="1"/>
  <c r="E32" i="14740"/>
  <c r="H24" i="14740"/>
  <c r="I24" i="14740" s="1"/>
  <c r="E34" i="14740"/>
  <c r="H26" i="14740"/>
  <c r="I26" i="14740" s="1"/>
  <c r="H25" i="14740"/>
  <c r="I25" i="14740" s="1"/>
  <c r="E33" i="14740"/>
  <c r="F23" i="14734"/>
  <c r="F20" i="14739"/>
  <c r="F22" i="14749"/>
  <c r="D30" i="14749" s="1"/>
  <c r="F30" i="14748"/>
  <c r="D88" i="14748" s="1"/>
  <c r="F20" i="14740"/>
  <c r="F29" i="11"/>
  <c r="G26" i="14707"/>
  <c r="H26" i="14707" s="1"/>
  <c r="I26" i="14707" s="1"/>
  <c r="I27" i="14707" s="1"/>
  <c r="E32" i="14739" l="1"/>
  <c r="H26" i="14739"/>
  <c r="I26" i="14739" s="1"/>
  <c r="I24" i="14708"/>
  <c r="E26" i="14708" s="1"/>
  <c r="I20" i="11"/>
  <c r="E22" i="11" s="1"/>
  <c r="G35" i="14748"/>
  <c r="G37" i="14748"/>
  <c r="G36" i="14748"/>
  <c r="G38" i="14748"/>
  <c r="G18" i="14748"/>
  <c r="G20" i="14748"/>
  <c r="D81" i="14748"/>
  <c r="G19" i="14748"/>
  <c r="G21" i="14748"/>
  <c r="I32" i="14734"/>
  <c r="E34" i="14734" s="1"/>
  <c r="E33" i="14739"/>
  <c r="G18" i="14741"/>
  <c r="H18" i="14741" s="1"/>
  <c r="I18" i="14741" s="1"/>
  <c r="G19" i="14741"/>
  <c r="H19" i="14741" s="1"/>
  <c r="I19" i="14741" s="1"/>
  <c r="G20" i="14741"/>
  <c r="H20" i="14741" s="1"/>
  <c r="I20" i="14741" s="1"/>
  <c r="D37" i="14751"/>
  <c r="G27" i="14751"/>
  <c r="H27" i="14751" s="1"/>
  <c r="I27" i="14751" s="1"/>
  <c r="G26" i="14751"/>
  <c r="H26" i="14751" s="1"/>
  <c r="I26" i="14751" s="1"/>
  <c r="G28" i="14751"/>
  <c r="H28" i="14751" s="1"/>
  <c r="I28" i="14751" s="1"/>
  <c r="G27" i="11"/>
  <c r="H27" i="11" s="1"/>
  <c r="I27" i="11" s="1"/>
  <c r="G28" i="11"/>
  <c r="H28" i="11" s="1"/>
  <c r="I28" i="11" s="1"/>
  <c r="G26" i="11"/>
  <c r="H26" i="11" s="1"/>
  <c r="I26" i="11" s="1"/>
  <c r="G28" i="14748"/>
  <c r="G27" i="14748"/>
  <c r="D74" i="14748"/>
  <c r="G26" i="14748"/>
  <c r="G29" i="14748"/>
  <c r="G18" i="14739"/>
  <c r="G17" i="14739"/>
  <c r="G19" i="14739"/>
  <c r="I27" i="14739"/>
  <c r="E29" i="14739" s="1"/>
  <c r="I27" i="14740"/>
  <c r="E29" i="14740" s="1"/>
  <c r="G18" i="14740"/>
  <c r="G17" i="14740"/>
  <c r="G19" i="14740"/>
  <c r="E27" i="14734"/>
  <c r="G21" i="14734"/>
  <c r="H21" i="14734" s="1"/>
  <c r="I21" i="14734" s="1"/>
  <c r="G20" i="14734"/>
  <c r="H20" i="14734" s="1"/>
  <c r="I20" i="14734" s="1"/>
  <c r="G22" i="14734"/>
  <c r="H22" i="14734" s="1"/>
  <c r="I22" i="14734" s="1"/>
  <c r="H36" i="14748" l="1"/>
  <c r="I36" i="14748" s="1"/>
  <c r="F56" i="14748"/>
  <c r="F66" i="14748"/>
  <c r="H35" i="14748"/>
  <c r="I35" i="14748" s="1"/>
  <c r="F55" i="14748"/>
  <c r="F65" i="14748"/>
  <c r="F68" i="14748"/>
  <c r="H38" i="14748"/>
  <c r="I38" i="14748" s="1"/>
  <c r="F58" i="14748"/>
  <c r="F67" i="14748"/>
  <c r="H37" i="14748"/>
  <c r="I37" i="14748" s="1"/>
  <c r="F57" i="14748"/>
  <c r="E58" i="14748"/>
  <c r="G58" i="14748" s="1"/>
  <c r="H21" i="14748"/>
  <c r="I21" i="14748" s="1"/>
  <c r="E48" i="14748"/>
  <c r="E45" i="14748"/>
  <c r="E55" i="14748"/>
  <c r="G55" i="14748" s="1"/>
  <c r="H18" i="14748"/>
  <c r="I18" i="14748" s="1"/>
  <c r="E46" i="14748"/>
  <c r="H19" i="14748"/>
  <c r="I19" i="14748" s="1"/>
  <c r="E56" i="14748"/>
  <c r="E57" i="14748"/>
  <c r="H20" i="14748"/>
  <c r="I20" i="14748" s="1"/>
  <c r="E47" i="14748"/>
  <c r="I22" i="14741"/>
  <c r="E24" i="14741" s="1"/>
  <c r="I29" i="14751"/>
  <c r="D31" i="14751" s="1"/>
  <c r="D33" i="14751" s="1"/>
  <c r="D43" i="14751" s="1"/>
  <c r="I23" i="14734"/>
  <c r="E25" i="14734" s="1"/>
  <c r="I29" i="11"/>
  <c r="E31" i="11" s="1"/>
  <c r="D32" i="14740"/>
  <c r="F32" i="14740" s="1"/>
  <c r="H17" i="14740"/>
  <c r="I17" i="14740" s="1"/>
  <c r="D34" i="14739"/>
  <c r="F34" i="14739" s="1"/>
  <c r="H19" i="14739"/>
  <c r="I19" i="14739" s="1"/>
  <c r="D33" i="14739"/>
  <c r="F33" i="14739" s="1"/>
  <c r="H18" i="14739"/>
  <c r="I18" i="14739" s="1"/>
  <c r="E65" i="14748"/>
  <c r="F45" i="14748"/>
  <c r="G45" i="14748" s="1"/>
  <c r="H26" i="14748"/>
  <c r="I26" i="14748" s="1"/>
  <c r="E66" i="14748"/>
  <c r="G66" i="14748" s="1"/>
  <c r="F46" i="14748"/>
  <c r="G46" i="14748" s="1"/>
  <c r="H27" i="14748"/>
  <c r="I27" i="14748" s="1"/>
  <c r="D34" i="14740"/>
  <c r="F34" i="14740" s="1"/>
  <c r="H19" i="14740"/>
  <c r="I19" i="14740" s="1"/>
  <c r="D33" i="14740"/>
  <c r="F33" i="14740" s="1"/>
  <c r="H18" i="14740"/>
  <c r="I18" i="14740" s="1"/>
  <c r="D32" i="14739"/>
  <c r="F32" i="14739" s="1"/>
  <c r="H17" i="14739"/>
  <c r="I17" i="14739" s="1"/>
  <c r="E68" i="14748"/>
  <c r="G68" i="14748" s="1"/>
  <c r="F48" i="14748"/>
  <c r="G48" i="14748" s="1"/>
  <c r="H29" i="14748"/>
  <c r="I29" i="14748" s="1"/>
  <c r="E67" i="14748"/>
  <c r="F47" i="14748"/>
  <c r="G47" i="14748" s="1"/>
  <c r="H28" i="14748"/>
  <c r="I28" i="14748" s="1"/>
  <c r="G57" i="14748" l="1"/>
  <c r="I20" i="14739"/>
  <c r="E22" i="14739" s="1"/>
  <c r="F35" i="14739"/>
  <c r="G67" i="14748"/>
  <c r="G69" i="14748" s="1"/>
  <c r="G65" i="14748"/>
  <c r="G56" i="14748"/>
  <c r="G59" i="14748" s="1"/>
  <c r="I39" i="14748"/>
  <c r="E41" i="14748" s="1"/>
  <c r="I22" i="14748"/>
  <c r="E24" i="14748" s="1"/>
  <c r="D39" i="14751"/>
  <c r="D41" i="14751" s="1"/>
  <c r="I30" i="14748"/>
  <c r="F35" i="14740"/>
  <c r="G49" i="14748"/>
  <c r="I20" i="14740"/>
  <c r="E22" i="14740" s="1"/>
  <c r="D37" i="14739" l="1"/>
  <c r="D61" i="14748"/>
  <c r="D83" i="14748" s="1"/>
  <c r="D85" i="14748" s="1"/>
  <c r="E32" i="14748"/>
  <c r="D37" i="14740"/>
  <c r="D51" i="14748" l="1"/>
  <c r="D76" i="14748" s="1"/>
  <c r="D78" i="14748" s="1"/>
  <c r="D71" i="14748"/>
  <c r="D90" i="14748" l="1"/>
  <c r="D92" i="14748" s="1"/>
</calcChain>
</file>

<file path=xl/sharedStrings.xml><?xml version="1.0" encoding="utf-8"?>
<sst xmlns="http://schemas.openxmlformats.org/spreadsheetml/2006/main" count="877" uniqueCount="283">
  <si>
    <t>Question 1</t>
  </si>
  <si>
    <t>Input area:</t>
  </si>
  <si>
    <t>Output area:</t>
  </si>
  <si>
    <t>Question 2</t>
  </si>
  <si>
    <t>Question 3</t>
  </si>
  <si>
    <t>Question 4</t>
  </si>
  <si>
    <t>Question 5</t>
  </si>
  <si>
    <t>Question 6</t>
  </si>
  <si>
    <t>Question 7</t>
  </si>
  <si>
    <t>Question 8</t>
  </si>
  <si>
    <t>Question 9</t>
  </si>
  <si>
    <t>Question 10</t>
  </si>
  <si>
    <t>Question 11</t>
  </si>
  <si>
    <t>Question 12</t>
  </si>
  <si>
    <t>a.</t>
  </si>
  <si>
    <t>b.</t>
  </si>
  <si>
    <t>d.</t>
  </si>
  <si>
    <t>Question 18</t>
  </si>
  <si>
    <t>Question 19</t>
  </si>
  <si>
    <t>Question 22</t>
  </si>
  <si>
    <t>Question 23</t>
  </si>
  <si>
    <t>Question 24</t>
  </si>
  <si>
    <t>Question 25</t>
  </si>
  <si>
    <t>Input boxes in tan</t>
  </si>
  <si>
    <t>Output boxes in yellow</t>
  </si>
  <si>
    <t>Given data in blue</t>
  </si>
  <si>
    <t>Calculations in red</t>
  </si>
  <si>
    <t>Answers in green</t>
  </si>
  <si>
    <t>Question 13</t>
  </si>
  <si>
    <t>Question 14</t>
  </si>
  <si>
    <t>Question 17</t>
  </si>
  <si>
    <t>Question 26</t>
  </si>
  <si>
    <t>Question 27</t>
  </si>
  <si>
    <r>
      <t xml:space="preserve">Squared
</t>
    </r>
    <r>
      <rPr>
        <u/>
        <sz val="12"/>
        <color indexed="8"/>
        <rFont val="Arial"/>
        <family val="2"/>
      </rPr>
      <t>Deviation</t>
    </r>
  </si>
  <si>
    <t xml:space="preserve">Standard Deviation = </t>
  </si>
  <si>
    <t>Question 16</t>
  </si>
  <si>
    <t>Return</t>
  </si>
  <si>
    <t>Question 15</t>
  </si>
  <si>
    <t>Question 20</t>
  </si>
  <si>
    <t>Question 21</t>
  </si>
  <si>
    <t>Large-company stocks</t>
  </si>
  <si>
    <t>Shares of A</t>
  </si>
  <si>
    <t>Share price of A</t>
  </si>
  <si>
    <t>Shares of B</t>
  </si>
  <si>
    <t>Share price of B</t>
  </si>
  <si>
    <t>Weight of A</t>
  </si>
  <si>
    <t>Weight of B</t>
  </si>
  <si>
    <t>Stock A $ value</t>
  </si>
  <si>
    <t>Stock A E(R)</t>
  </si>
  <si>
    <t>Stock B $ value</t>
  </si>
  <si>
    <t>Stock B E(R)</t>
  </si>
  <si>
    <t>Portfolio E(R)</t>
  </si>
  <si>
    <t>Weight of X</t>
  </si>
  <si>
    <t>Weight of Y</t>
  </si>
  <si>
    <t>Weight of Z</t>
  </si>
  <si>
    <t>Stock X E(R)</t>
  </si>
  <si>
    <t>Stock Y E(R)</t>
  </si>
  <si>
    <t>Stock Z E(R)</t>
  </si>
  <si>
    <t>Portfolio value</t>
  </si>
  <si>
    <t>Weight of Stock Y</t>
  </si>
  <si>
    <t>Weight of Stock X</t>
  </si>
  <si>
    <t>Dollar in Stock X</t>
  </si>
  <si>
    <t>Dollars in Stock Y</t>
  </si>
  <si>
    <t>State</t>
  </si>
  <si>
    <t>Probability</t>
  </si>
  <si>
    <t>Recession</t>
  </si>
  <si>
    <t>Boom</t>
  </si>
  <si>
    <t>Product</t>
  </si>
  <si>
    <t>Expected return</t>
  </si>
  <si>
    <t>Normal</t>
  </si>
  <si>
    <t>Weight of G</t>
  </si>
  <si>
    <t>Weight of J</t>
  </si>
  <si>
    <t>Weight of K</t>
  </si>
  <si>
    <t>Stock G E(R)</t>
  </si>
  <si>
    <t>Stock J E(R)</t>
  </si>
  <si>
    <t>Stock K E(R)</t>
  </si>
  <si>
    <t>Stock A</t>
  </si>
  <si>
    <t>Stock B</t>
  </si>
  <si>
    <r>
      <t>Return</t>
    </r>
    <r>
      <rPr>
        <u/>
        <sz val="12"/>
        <rFont val="Arial"/>
        <family val="2"/>
      </rPr>
      <t xml:space="preserve">
Deviation</t>
    </r>
  </si>
  <si>
    <t xml:space="preserve">E(R) = </t>
  </si>
  <si>
    <t>Variance =</t>
  </si>
  <si>
    <t>Stock C</t>
  </si>
  <si>
    <t>weights</t>
  </si>
  <si>
    <r>
      <t>Portfolio</t>
    </r>
    <r>
      <rPr>
        <u/>
        <sz val="12"/>
        <rFont val="Arial"/>
        <family val="2"/>
      </rPr>
      <t xml:space="preserve">
Return</t>
    </r>
  </si>
  <si>
    <t>Good</t>
  </si>
  <si>
    <t>Poor</t>
  </si>
  <si>
    <t>Bust</t>
  </si>
  <si>
    <t xml:space="preserve">Poor </t>
  </si>
  <si>
    <t>Weight of Q</t>
  </si>
  <si>
    <t>Weight of R</t>
  </si>
  <si>
    <t>Weight of S</t>
  </si>
  <si>
    <t>Weight of T</t>
  </si>
  <si>
    <t>Beta of Q</t>
  </si>
  <si>
    <t>Beta of R</t>
  </si>
  <si>
    <t>Beta of S</t>
  </si>
  <si>
    <t>Beta of T</t>
  </si>
  <si>
    <t>Weight of risk-free</t>
  </si>
  <si>
    <t>Weight of Stock A</t>
  </si>
  <si>
    <t>Weight of Stock B</t>
  </si>
  <si>
    <t>Beta of risk-free</t>
  </si>
  <si>
    <t>Beta of Stock A</t>
  </si>
  <si>
    <t>Beta of Portfolio</t>
  </si>
  <si>
    <t>Beta of Stock B</t>
  </si>
  <si>
    <t>Beta</t>
  </si>
  <si>
    <t>Market E(R)</t>
  </si>
  <si>
    <t>Risk-free return</t>
  </si>
  <si>
    <t>Stock E(R)</t>
  </si>
  <si>
    <t>Market risk premium</t>
  </si>
  <si>
    <t>Stock beta</t>
  </si>
  <si>
    <t>Risk-free</t>
  </si>
  <si>
    <t>Weight of stock</t>
  </si>
  <si>
    <t>Portfolio beta</t>
  </si>
  <si>
    <t>c.</t>
  </si>
  <si>
    <t>Weight of W</t>
  </si>
  <si>
    <t>Stock Y beta</t>
  </si>
  <si>
    <t>Stock Z beta</t>
  </si>
  <si>
    <t>Risk-free rate</t>
  </si>
  <si>
    <t>SML reward-to-risk</t>
  </si>
  <si>
    <t>Reward-to-risk ratios</t>
  </si>
  <si>
    <t>Stock Y</t>
  </si>
  <si>
    <t>Stock Z</t>
  </si>
  <si>
    <t>Return predicted by CAPM</t>
  </si>
  <si>
    <t>Small company stock</t>
  </si>
  <si>
    <t>Treasury bills</t>
  </si>
  <si>
    <t>portfolio</t>
  </si>
  <si>
    <t>Small company stocks and</t>
  </si>
  <si>
    <t>Treasury bill portfolio</t>
  </si>
  <si>
    <t>T-bill rate</t>
  </si>
  <si>
    <t>Asset</t>
  </si>
  <si>
    <t>Risk-free asset</t>
  </si>
  <si>
    <t>Investment</t>
  </si>
  <si>
    <t>Total investment</t>
  </si>
  <si>
    <t>Stock I</t>
  </si>
  <si>
    <t>Stock II</t>
  </si>
  <si>
    <t xml:space="preserve">Stock I beta = </t>
  </si>
  <si>
    <t xml:space="preserve">Stock II beta = </t>
  </si>
  <si>
    <t>Although Stock II has more total risk than Stock I, it has much less systematic risk, since its beta is smaller than I's.</t>
  </si>
  <si>
    <t xml:space="preserve">Thus I has more systematic risk, and II has more unsystematic and total risk. Since unsystematic risk can be </t>
  </si>
  <si>
    <t>diversified away, I is actually the "riskier" stock despite the lack of volatility in its returns. Stock I will have a higher</t>
  </si>
  <si>
    <t>risk premium and a greater expected return.</t>
  </si>
  <si>
    <t>Stock X beta</t>
  </si>
  <si>
    <t>Dollar amount in Y</t>
  </si>
  <si>
    <t>Dollar amount in X</t>
  </si>
  <si>
    <t>more of the stock.</t>
  </si>
  <si>
    <t xml:space="preserve">borrowing at the risk-free rate to buy </t>
  </si>
  <si>
    <t xml:space="preserve">Stock Y is </t>
  </si>
  <si>
    <t>Stock Z is</t>
  </si>
  <si>
    <t>Inflation rate</t>
  </si>
  <si>
    <r>
      <t>(E[R</t>
    </r>
    <r>
      <rPr>
        <vertAlign val="subscript"/>
        <sz val="12"/>
        <rFont val="Arial"/>
        <family val="2"/>
      </rPr>
      <t>A</t>
    </r>
    <r>
      <rPr>
        <sz val="12"/>
        <rFont val="Arial"/>
        <family val="2"/>
      </rPr>
      <t>] - R</t>
    </r>
    <r>
      <rPr>
        <vertAlign val="subscript"/>
        <sz val="12"/>
        <rFont val="Arial"/>
        <family val="2"/>
      </rPr>
      <t>F</t>
    </r>
    <r>
      <rPr>
        <sz val="12"/>
        <rFont val="Arial"/>
        <family val="2"/>
      </rPr>
      <t>)/</t>
    </r>
    <r>
      <rPr>
        <sz val="12"/>
        <rFont val="Arial"/>
        <family val="2"/>
      </rPr>
      <t>β</t>
    </r>
    <r>
      <rPr>
        <vertAlign val="subscript"/>
        <sz val="12"/>
        <rFont val="Arial"/>
        <family val="2"/>
      </rPr>
      <t>A</t>
    </r>
    <r>
      <rPr>
        <sz val="12"/>
        <rFont val="Arial"/>
        <family val="2"/>
      </rPr>
      <t xml:space="preserve"> = (E[R</t>
    </r>
    <r>
      <rPr>
        <vertAlign val="subscript"/>
        <sz val="12"/>
        <rFont val="Arial"/>
        <family val="2"/>
      </rPr>
      <t>B</t>
    </r>
    <r>
      <rPr>
        <sz val="12"/>
        <rFont val="Arial"/>
        <family val="2"/>
      </rPr>
      <t>] - R</t>
    </r>
    <r>
      <rPr>
        <vertAlign val="subscript"/>
        <sz val="12"/>
        <rFont val="Arial"/>
        <family val="2"/>
      </rPr>
      <t>F</t>
    </r>
    <r>
      <rPr>
        <sz val="12"/>
        <rFont val="Arial"/>
        <family val="2"/>
      </rPr>
      <t>)/</t>
    </r>
    <r>
      <rPr>
        <sz val="12"/>
        <rFont val="Arial"/>
        <family val="2"/>
      </rPr>
      <t>β</t>
    </r>
    <r>
      <rPr>
        <vertAlign val="subscript"/>
        <sz val="12"/>
        <rFont val="Arial"/>
        <family val="2"/>
      </rPr>
      <t>B</t>
    </r>
  </si>
  <si>
    <r>
      <t>RP</t>
    </r>
    <r>
      <rPr>
        <vertAlign val="subscript"/>
        <sz val="12"/>
        <rFont val="Arial"/>
        <family val="2"/>
      </rPr>
      <t>A</t>
    </r>
    <r>
      <rPr>
        <sz val="12"/>
        <rFont val="Arial"/>
        <family val="2"/>
      </rPr>
      <t>/</t>
    </r>
    <r>
      <rPr>
        <sz val="12"/>
        <rFont val="Arial"/>
        <family val="2"/>
      </rPr>
      <t>β</t>
    </r>
    <r>
      <rPr>
        <vertAlign val="subscript"/>
        <sz val="12"/>
        <rFont val="Arial"/>
        <family val="2"/>
      </rPr>
      <t>A</t>
    </r>
    <r>
      <rPr>
        <sz val="12"/>
        <rFont val="Arial"/>
        <family val="2"/>
      </rPr>
      <t xml:space="preserve"> = RP</t>
    </r>
    <r>
      <rPr>
        <vertAlign val="subscript"/>
        <sz val="12"/>
        <rFont val="Arial"/>
        <family val="2"/>
      </rPr>
      <t>B</t>
    </r>
    <r>
      <rPr>
        <sz val="12"/>
        <rFont val="Arial"/>
        <family val="2"/>
      </rPr>
      <t>/</t>
    </r>
    <r>
      <rPr>
        <sz val="12"/>
        <rFont val="Arial"/>
        <family val="2"/>
      </rPr>
      <t>β</t>
    </r>
    <r>
      <rPr>
        <vertAlign val="subscript"/>
        <sz val="12"/>
        <rFont val="Arial"/>
        <family val="2"/>
      </rPr>
      <t>B</t>
    </r>
  </si>
  <si>
    <r>
      <t>β</t>
    </r>
    <r>
      <rPr>
        <vertAlign val="subscript"/>
        <sz val="12"/>
        <rFont val="Arial"/>
        <family val="2"/>
      </rPr>
      <t>B</t>
    </r>
    <r>
      <rPr>
        <sz val="12"/>
        <rFont val="Arial"/>
        <family val="2"/>
      </rPr>
      <t>/</t>
    </r>
    <r>
      <rPr>
        <sz val="12"/>
        <rFont val="Arial"/>
        <family val="2"/>
      </rPr>
      <t>β</t>
    </r>
    <r>
      <rPr>
        <vertAlign val="subscript"/>
        <sz val="12"/>
        <rFont val="Arial"/>
        <family val="2"/>
      </rPr>
      <t>A</t>
    </r>
    <r>
      <rPr>
        <sz val="12"/>
        <rFont val="Arial"/>
        <family val="2"/>
      </rPr>
      <t xml:space="preserve"> = RP</t>
    </r>
    <r>
      <rPr>
        <vertAlign val="subscript"/>
        <sz val="12"/>
        <rFont val="Arial"/>
        <family val="2"/>
      </rPr>
      <t>B</t>
    </r>
    <r>
      <rPr>
        <sz val="12"/>
        <rFont val="Arial"/>
        <family val="2"/>
      </rPr>
      <t>/RP</t>
    </r>
    <r>
      <rPr>
        <vertAlign val="subscript"/>
        <sz val="12"/>
        <rFont val="Arial"/>
        <family val="2"/>
      </rPr>
      <t>A</t>
    </r>
  </si>
  <si>
    <t>Market return</t>
  </si>
  <si>
    <t>With Pete</t>
  </si>
  <si>
    <t>With Repete</t>
  </si>
  <si>
    <t>Large-company stocks and</t>
  </si>
  <si>
    <t>Question 35</t>
  </si>
  <si>
    <t>Question 34</t>
  </si>
  <si>
    <t>Bear</t>
  </si>
  <si>
    <r>
      <t>Return Deviation</t>
    </r>
    <r>
      <rPr>
        <u/>
        <sz val="12"/>
        <rFont val="Arial"/>
        <family val="2"/>
      </rPr>
      <t xml:space="preserve">
Stock A</t>
    </r>
  </si>
  <si>
    <r>
      <t>Return Deviation</t>
    </r>
    <r>
      <rPr>
        <u/>
        <sz val="12"/>
        <rFont val="Arial"/>
        <family val="2"/>
      </rPr>
      <t xml:space="preserve">
Stock B</t>
    </r>
  </si>
  <si>
    <r>
      <t>Product times</t>
    </r>
    <r>
      <rPr>
        <u/>
        <sz val="12"/>
        <rFont val="Arial"/>
        <family val="2"/>
      </rPr>
      <t xml:space="preserve">
Probability</t>
    </r>
  </si>
  <si>
    <t xml:space="preserve">Covariance = </t>
  </si>
  <si>
    <t xml:space="preserve">Correlation = </t>
  </si>
  <si>
    <t>Bull</t>
  </si>
  <si>
    <t>Depression</t>
  </si>
  <si>
    <t>Question 28</t>
  </si>
  <si>
    <t>Security F E(R)</t>
  </si>
  <si>
    <t>Security F standard deviation</t>
  </si>
  <si>
    <t>Security G E(R)</t>
  </si>
  <si>
    <t>Security G standard deviation</t>
  </si>
  <si>
    <t>Weight of F</t>
  </si>
  <si>
    <t>Correlation</t>
  </si>
  <si>
    <t>Portfolio standard deviation</t>
  </si>
  <si>
    <t>Portfolio variance</t>
  </si>
  <si>
    <t>Question 29</t>
  </si>
  <si>
    <t>Stock A standard deviation</t>
  </si>
  <si>
    <t>Stock B standard deviation</t>
  </si>
  <si>
    <t>Question 30</t>
  </si>
  <si>
    <t>Market portfolio</t>
  </si>
  <si>
    <t>E(R)</t>
  </si>
  <si>
    <t>Standard Deviation</t>
  </si>
  <si>
    <t>(i)</t>
  </si>
  <si>
    <t>(ii)</t>
  </si>
  <si>
    <t>(iii)</t>
  </si>
  <si>
    <t>(iv)</t>
  </si>
  <si>
    <t>(v)</t>
  </si>
  <si>
    <t>(vi)</t>
  </si>
  <si>
    <t>(vii)</t>
  </si>
  <si>
    <t>(viii)</t>
  </si>
  <si>
    <t>By defintion, the risk-free asset has a standard deviation of zero.</t>
  </si>
  <si>
    <t>The risk-free asset has a zero correlation with the market.</t>
  </si>
  <si>
    <t>The risk-free asset has a beta of zero.</t>
  </si>
  <si>
    <t>The market has a beta of one.</t>
  </si>
  <si>
    <t>The correlation of anything with itself is one.</t>
  </si>
  <si>
    <r>
      <t>E(R</t>
    </r>
    <r>
      <rPr>
        <vertAlign val="subscript"/>
        <sz val="12"/>
        <rFont val="Arial"/>
        <family val="2"/>
      </rPr>
      <t>A</t>
    </r>
    <r>
      <rPr>
        <sz val="12"/>
        <rFont val="Arial"/>
        <family val="2"/>
      </rPr>
      <t>)</t>
    </r>
  </si>
  <si>
    <t>CAPM return</t>
  </si>
  <si>
    <r>
      <t>E(R</t>
    </r>
    <r>
      <rPr>
        <vertAlign val="subscript"/>
        <sz val="12"/>
        <rFont val="Arial"/>
        <family val="2"/>
      </rPr>
      <t>B</t>
    </r>
    <r>
      <rPr>
        <sz val="12"/>
        <rFont val="Arial"/>
        <family val="2"/>
      </rPr>
      <t>)</t>
    </r>
  </si>
  <si>
    <r>
      <t>E(R</t>
    </r>
    <r>
      <rPr>
        <vertAlign val="subscript"/>
        <sz val="12"/>
        <rFont val="Arial"/>
        <family val="2"/>
      </rPr>
      <t>C</t>
    </r>
    <r>
      <rPr>
        <sz val="12"/>
        <rFont val="Arial"/>
        <family val="2"/>
      </rPr>
      <t>)</t>
    </r>
  </si>
  <si>
    <t>Question 31</t>
  </si>
  <si>
    <t>Market standard deviation</t>
  </si>
  <si>
    <t xml:space="preserve">b. </t>
  </si>
  <si>
    <t>Slope of CML</t>
  </si>
  <si>
    <t>Question 32</t>
  </si>
  <si>
    <t>Portoflio E(R)</t>
  </si>
  <si>
    <t>Security correlation with market</t>
  </si>
  <si>
    <t>Security standard deviation</t>
  </si>
  <si>
    <t>Standard deviation of market</t>
  </si>
  <si>
    <t>Beta of security</t>
  </si>
  <si>
    <t>Security E(R)</t>
  </si>
  <si>
    <t>Question 33</t>
  </si>
  <si>
    <t>Market variance</t>
  </si>
  <si>
    <t>Portfolio correlation with market</t>
  </si>
  <si>
    <t>Question 36</t>
  </si>
  <si>
    <t>Explosive</t>
  </si>
  <si>
    <t>Covaraince =</t>
  </si>
  <si>
    <t xml:space="preserve">Standard deviation = </t>
  </si>
  <si>
    <t xml:space="preserve">Variance = </t>
  </si>
  <si>
    <t>e.</t>
  </si>
  <si>
    <t>f.</t>
  </si>
  <si>
    <t>As long as the correlation between the returns on two securities is below 1, there is a benefit to diversification.</t>
  </si>
  <si>
    <t>Question 37</t>
  </si>
  <si>
    <t>Slope of SML</t>
  </si>
  <si>
    <t>equals the market risk premium.</t>
  </si>
  <si>
    <t>Question 38</t>
  </si>
  <si>
    <t>Stock A price today</t>
  </si>
  <si>
    <t>Stock A price in one year:</t>
  </si>
  <si>
    <t>Expanding</t>
  </si>
  <si>
    <t>Probability:</t>
  </si>
  <si>
    <t>Stock A correlation with market</t>
  </si>
  <si>
    <t>Stock B correlation with market</t>
  </si>
  <si>
    <t>Stock B correlation with Stock A</t>
  </si>
  <si>
    <t xml:space="preserve">Stock B beta  </t>
  </si>
  <si>
    <t xml:space="preserve">Stock A beta </t>
  </si>
  <si>
    <t xml:space="preserve">Standard deviation  </t>
  </si>
  <si>
    <t>Input Area:</t>
  </si>
  <si>
    <t>Standard deviation</t>
  </si>
  <si>
    <t>Output Area:</t>
  </si>
  <si>
    <t>Covariance</t>
  </si>
  <si>
    <t>Weight of Stock A in minimum variance portfolio</t>
  </si>
  <si>
    <t>Weight of Stock B in minimum variance portfolio</t>
  </si>
  <si>
    <t>Asset I</t>
  </si>
  <si>
    <t>Asset II</t>
  </si>
  <si>
    <t>Asset III</t>
  </si>
  <si>
    <t>Relationship between Asset 1 and Asset 2</t>
  </si>
  <si>
    <t>Asset 1
Deviation</t>
  </si>
  <si>
    <t>Asset 2
Deviation</t>
  </si>
  <si>
    <t>Relationship between Asset 1 and Asset 3</t>
  </si>
  <si>
    <t>Asset 3
Deviation</t>
  </si>
  <si>
    <t>Relationship between Asset 2 and Asset 3</t>
  </si>
  <si>
    <t>Asset 1 and Asset 2 equally-weighted portfolio</t>
  </si>
  <si>
    <t>Asset 1 and Asset 3 equally-weighted portfolio</t>
  </si>
  <si>
    <t>Asset 2 and Asset 3 equally-weighted portfolio</t>
  </si>
  <si>
    <t>negatively correlated Assets can reduce portfolio variance to 0.</t>
  </si>
  <si>
    <t>Portfolio expected return</t>
  </si>
  <si>
    <t xml:space="preserve">NOTE: Some functions used in these spreadsheets may require that </t>
  </si>
  <si>
    <t>the "Analysis ToolPak" or "Solver Add-in" be installed in Excel.</t>
  </si>
  <si>
    <t xml:space="preserve">To install these, click on "Tools|Add-Ins" and select "Analysis ToolPak" </t>
  </si>
  <si>
    <t>and "Solver Add-In."</t>
  </si>
  <si>
    <t>Chapter 11</t>
  </si>
  <si>
    <t xml:space="preserve">Standard Deviation </t>
  </si>
  <si>
    <t xml:space="preserve">Standard Deviation  </t>
  </si>
  <si>
    <t xml:space="preserve">Slope of SML </t>
  </si>
  <si>
    <t xml:space="preserve">Expected risk premium  </t>
  </si>
  <si>
    <t xml:space="preserve">Approximate expected real return </t>
  </si>
  <si>
    <t xml:space="preserve">Exact expected real return </t>
  </si>
  <si>
    <t xml:space="preserve">Approximate expected real risk premium  </t>
  </si>
  <si>
    <t xml:space="preserve">Exact expected real risk premium  </t>
  </si>
  <si>
    <t xml:space="preserve">A portfolio with negatively correlated assets can achieve greater risk reduction than a portfolio with positively </t>
  </si>
  <si>
    <t xml:space="preserve">correlated assets, holding the expected return on each Asset constant.  Applying proper weights on perfectly </t>
  </si>
  <si>
    <t>Stock</t>
  </si>
  <si>
    <t>A</t>
  </si>
  <si>
    <t>B</t>
  </si>
  <si>
    <t>Security</t>
  </si>
  <si>
    <t>Pete Corp.</t>
  </si>
  <si>
    <t>Repete Co.</t>
  </si>
  <si>
    <t>Long-term government bonds</t>
  </si>
  <si>
    <t>long-term government bond</t>
  </si>
  <si>
    <t>Problems 1-38</t>
  </si>
  <si>
    <t xml:space="preserve">risk-free asset. This represents </t>
  </si>
  <si>
    <t>Amount Stock A's beta exceeds Stock B's beta</t>
  </si>
  <si>
    <t>Approximate real risk-free rate</t>
  </si>
  <si>
    <t>Exact real risk-free rate</t>
  </si>
  <si>
    <t>This represents shorting Stock 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</si>
</sst>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_);\(0.00\)"/>
    <numFmt numFmtId="166" formatCode="#,##0.000_);\(#,##0.000\)"/>
    <numFmt numFmtId="167" formatCode="#,##0.0000_);\(#,##0.0000\)"/>
    <numFmt numFmtId="168" formatCode="_(* #,##0.0000_);_(* \(#,##0.0000\);_(* &quot;-&quot;????_);_(@_)"/>
    <numFmt numFmtId="169" formatCode="_(* #,##0.00000_);_(* \(#,##0.00000\);_(* &quot;-&quot;?????_);_(@_)"/>
    <numFmt numFmtId="170" formatCode="_(* #,##0.000_);_(* \(#,##0.000\);_(* &quot;-&quot;???_);_(@_)"/>
    <numFmt numFmtId="171" formatCode="0.00000"/>
    <numFmt numFmtId="172" formatCode="#,##0.00000"/>
    <numFmt numFmtId="173" formatCode="_(* #,##0.000000_);_(* \(#,##0.000000\);_(* &quot;-&quot;??????_);_(@_)"/>
    <numFmt numFmtId="174" formatCode="_(* #,##0.00_);_(* \(#,##0.00\);_(* &quot;-&quot;???_);_(@_)"/>
    <numFmt numFmtId="175" formatCode="0.000_);\(0.000\)"/>
    <numFmt numFmtId="176" formatCode="#,##0.00000_);\(#,##0.00000\)"/>
    <numFmt numFmtId="177" formatCode="#,##0.000000_);\(#,##0.000000\)"/>
    <numFmt numFmtId="178" formatCode="0.000"/>
    <numFmt numFmtId="179" formatCode="0.0000"/>
    <numFmt numFmtId="180" formatCode="0.000000"/>
    <numFmt numFmtId="181" formatCode="_(&quot;$&quot;* #,##0_);_(&quot;$&quot;* \(#,##0\);_(&quot;$&quot;* &quot;-&quot;??_);_(@_)"/>
    <numFmt numFmtId="182" formatCode="#,##0.000"/>
    <numFmt numFmtId="183" formatCode="&quot;$&quot;#,##0"/>
    <numFmt numFmtId="184" formatCode="_(* #,##0.0000_);_(* \(#,##0.0000\);_(* &quot;-&quot;??_);_(@_)"/>
    <numFmt numFmtId="185" formatCode="0.0%"/>
  </numFmts>
  <fonts count="28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indexed="12"/>
      <name val="Arial"/>
      <family val="2"/>
    </font>
    <font>
      <b/>
      <sz val="12"/>
      <color indexed="57"/>
      <name val="Arial"/>
      <family val="2"/>
    </font>
    <font>
      <sz val="12"/>
      <color indexed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2"/>
      <color indexed="48"/>
      <name val="Arial"/>
      <family val="2"/>
    </font>
    <font>
      <b/>
      <sz val="12"/>
      <color indexed="10"/>
      <name val="Arial"/>
      <family val="2"/>
    </font>
    <font>
      <b/>
      <sz val="12"/>
      <color indexed="48"/>
      <name val="Arial"/>
      <family val="2"/>
    </font>
    <font>
      <sz val="48"/>
      <color indexed="52"/>
      <name val="Arial"/>
      <family val="2"/>
    </font>
    <font>
      <sz val="10"/>
      <color indexed="19"/>
      <name val="Arial"/>
      <family val="2"/>
    </font>
    <font>
      <sz val="18"/>
      <color indexed="52"/>
      <name val="Arial"/>
      <family val="2"/>
    </font>
    <font>
      <b/>
      <sz val="12"/>
      <color indexed="47"/>
      <name val="Arial"/>
      <family val="2"/>
    </font>
    <font>
      <b/>
      <sz val="12"/>
      <color indexed="43"/>
      <name val="Arial"/>
      <family val="2"/>
    </font>
    <font>
      <u/>
      <sz val="12"/>
      <name val="Arial"/>
      <family val="2"/>
    </font>
    <font>
      <i/>
      <u/>
      <sz val="12"/>
      <name val="Arial"/>
      <family val="2"/>
    </font>
    <font>
      <u/>
      <sz val="12"/>
      <color indexed="8"/>
      <name val="Arial"/>
      <family val="2"/>
    </font>
    <font>
      <sz val="12"/>
      <name val="Arial"/>
      <family val="2"/>
    </font>
    <font>
      <vertAlign val="subscript"/>
      <sz val="12"/>
      <name val="Arial"/>
      <family val="2"/>
    </font>
    <font>
      <i/>
      <sz val="10"/>
      <name val="Arial"/>
      <family val="2"/>
    </font>
    <font>
      <b/>
      <sz val="12"/>
      <color indexed="57"/>
      <name val="Arial"/>
      <family val="2"/>
    </font>
    <font>
      <b/>
      <sz val="10"/>
      <color indexed="9"/>
      <name val="Arial"/>
      <family val="2"/>
    </font>
    <font>
      <sz val="12"/>
      <color rgb="FFFF0000"/>
      <name val="Arial"/>
      <family val="2"/>
    </font>
    <font>
      <b/>
      <sz val="12"/>
      <color rgb="FF33996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2" borderId="1" xfId="0" applyFill="1" applyBorder="1"/>
    <xf numFmtId="0" fontId="3" fillId="2" borderId="0" xfId="0" applyFont="1" applyFill="1" applyBorder="1"/>
    <xf numFmtId="0" fontId="3" fillId="2" borderId="2" xfId="0" applyFont="1" applyFill="1" applyBorder="1"/>
    <xf numFmtId="0" fontId="0" fillId="2" borderId="3" xfId="0" applyFill="1" applyBorder="1"/>
    <xf numFmtId="42" fontId="5" fillId="2" borderId="0" xfId="0" applyNumberFormat="1" applyFont="1" applyFill="1" applyBorder="1"/>
    <xf numFmtId="164" fontId="5" fillId="2" borderId="0" xfId="0" applyNumberFormat="1" applyFont="1" applyFill="1" applyBorder="1"/>
    <xf numFmtId="0" fontId="0" fillId="2" borderId="4" xfId="0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0" fillId="3" borderId="1" xfId="0" applyFill="1" applyBorder="1"/>
    <xf numFmtId="0" fontId="3" fillId="3" borderId="0" xfId="0" applyFont="1" applyFill="1" applyBorder="1"/>
    <xf numFmtId="0" fontId="3" fillId="3" borderId="7" xfId="0" applyFont="1" applyFill="1" applyBorder="1"/>
    <xf numFmtId="0" fontId="0" fillId="3" borderId="3" xfId="0" applyFill="1" applyBorder="1"/>
    <xf numFmtId="0" fontId="3" fillId="3" borderId="0" xfId="0" applyFont="1" applyFill="1" applyBorder="1" applyAlignment="1"/>
    <xf numFmtId="0" fontId="3" fillId="3" borderId="0" xfId="0" applyFont="1" applyFill="1" applyBorder="1" applyAlignment="1">
      <alignment horizontal="right"/>
    </xf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3" fillId="3" borderId="3" xfId="0" applyFont="1" applyFill="1" applyBorder="1"/>
    <xf numFmtId="0" fontId="4" fillId="0" borderId="0" xfId="0" applyFont="1" applyBorder="1"/>
    <xf numFmtId="0" fontId="3" fillId="0" borderId="0" xfId="0" applyFont="1" applyBorder="1"/>
    <xf numFmtId="0" fontId="4" fillId="2" borderId="7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0" fillId="3" borderId="2" xfId="0" applyFill="1" applyBorder="1"/>
    <xf numFmtId="0" fontId="0" fillId="3" borderId="8" xfId="0" applyFill="1" applyBorder="1"/>
    <xf numFmtId="0" fontId="0" fillId="2" borderId="8" xfId="0" applyFill="1" applyBorder="1"/>
    <xf numFmtId="39" fontId="3" fillId="3" borderId="7" xfId="0" applyNumberFormat="1" applyFont="1" applyFill="1" applyBorder="1"/>
    <xf numFmtId="39" fontId="3" fillId="3" borderId="0" xfId="0" applyNumberFormat="1" applyFont="1" applyFill="1" applyBorder="1"/>
    <xf numFmtId="39" fontId="8" fillId="3" borderId="7" xfId="0" applyNumberFormat="1" applyFont="1" applyFill="1" applyBorder="1"/>
    <xf numFmtId="39" fontId="8" fillId="3" borderId="0" xfId="0" applyNumberFormat="1" applyFont="1" applyFill="1" applyBorder="1"/>
    <xf numFmtId="0" fontId="3" fillId="3" borderId="5" xfId="0" applyFont="1" applyFill="1" applyBorder="1"/>
    <xf numFmtId="39" fontId="5" fillId="2" borderId="0" xfId="0" applyNumberFormat="1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39" fontId="8" fillId="3" borderId="0" xfId="0" applyNumberFormat="1" applyFont="1" applyFill="1" applyBorder="1" applyAlignment="1">
      <alignment horizontal="center" wrapText="1"/>
    </xf>
    <xf numFmtId="39" fontId="3" fillId="3" borderId="0" xfId="0" applyNumberFormat="1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/>
    </xf>
    <xf numFmtId="39" fontId="8" fillId="3" borderId="5" xfId="0" applyNumberFormat="1" applyFont="1" applyFill="1" applyBorder="1" applyAlignment="1">
      <alignment horizontal="center"/>
    </xf>
    <xf numFmtId="39" fontId="8" fillId="3" borderId="5" xfId="2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left"/>
    </xf>
    <xf numFmtId="43" fontId="7" fillId="3" borderId="0" xfId="0" applyNumberFormat="1" applyFont="1" applyFill="1" applyBorder="1"/>
    <xf numFmtId="0" fontId="9" fillId="4" borderId="0" xfId="0" applyFont="1" applyFill="1" applyBorder="1"/>
    <xf numFmtId="0" fontId="9" fillId="4" borderId="0" xfId="0" applyFont="1" applyFill="1"/>
    <xf numFmtId="0" fontId="0" fillId="4" borderId="0" xfId="0" applyFill="1"/>
    <xf numFmtId="2" fontId="13" fillId="4" borderId="0" xfId="0" applyNumberFormat="1" applyFont="1" applyFill="1" applyBorder="1" applyAlignment="1"/>
    <xf numFmtId="0" fontId="14" fillId="4" borderId="0" xfId="0" applyFont="1" applyFill="1" applyBorder="1"/>
    <xf numFmtId="0" fontId="15" fillId="4" borderId="0" xfId="0" applyFont="1" applyFill="1" applyBorder="1" applyAlignment="1">
      <alignment horizontal="center"/>
    </xf>
    <xf numFmtId="0" fontId="8" fillId="4" borderId="0" xfId="0" applyFont="1" applyFill="1" applyBorder="1"/>
    <xf numFmtId="0" fontId="16" fillId="4" borderId="0" xfId="0" applyFont="1" applyFill="1" applyBorder="1"/>
    <xf numFmtId="0" fontId="17" fillId="4" borderId="0" xfId="0" applyFont="1" applyFill="1" applyBorder="1"/>
    <xf numFmtId="0" fontId="12" fillId="4" borderId="0" xfId="0" applyFont="1" applyFill="1" applyBorder="1"/>
    <xf numFmtId="0" fontId="11" fillId="4" borderId="0" xfId="0" applyFont="1" applyFill="1" applyBorder="1"/>
    <xf numFmtId="0" fontId="6" fillId="4" borderId="0" xfId="0" applyFont="1" applyFill="1" applyBorder="1"/>
    <xf numFmtId="0" fontId="0" fillId="4" borderId="0" xfId="0" applyFill="1" applyBorder="1"/>
    <xf numFmtId="10" fontId="6" fillId="3" borderId="9" xfId="0" applyNumberFormat="1" applyFont="1" applyFill="1" applyBorder="1"/>
    <xf numFmtId="10" fontId="7" fillId="3" borderId="0" xfId="0" applyNumberFormat="1" applyFont="1" applyFill="1" applyBorder="1"/>
    <xf numFmtId="43" fontId="5" fillId="2" borderId="0" xfId="0" applyNumberFormat="1" applyFont="1" applyFill="1" applyBorder="1"/>
    <xf numFmtId="10" fontId="6" fillId="3" borderId="9" xfId="2" applyNumberFormat="1" applyFont="1" applyFill="1" applyBorder="1"/>
    <xf numFmtId="0" fontId="3" fillId="3" borderId="0" xfId="0" quotePrefix="1" applyFont="1" applyFill="1" applyBorder="1" applyAlignment="1">
      <alignment horizontal="center"/>
    </xf>
    <xf numFmtId="10" fontId="6" fillId="3" borderId="0" xfId="2" applyNumberFormat="1" applyFont="1" applyFill="1" applyBorder="1"/>
    <xf numFmtId="41" fontId="5" fillId="2" borderId="0" xfId="0" applyNumberFormat="1" applyFont="1" applyFill="1" applyBorder="1"/>
    <xf numFmtId="0" fontId="4" fillId="3" borderId="3" xfId="0" applyFont="1" applyFill="1" applyBorder="1"/>
    <xf numFmtId="10" fontId="5" fillId="2" borderId="0" xfId="0" applyNumberFormat="1" applyFont="1" applyFill="1" applyBorder="1"/>
    <xf numFmtId="0" fontId="18" fillId="2" borderId="0" xfId="0" applyFont="1" applyFill="1" applyBorder="1" applyAlignment="1">
      <alignment horizontal="right"/>
    </xf>
    <xf numFmtId="0" fontId="19" fillId="3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center" wrapText="1"/>
    </xf>
    <xf numFmtId="169" fontId="7" fillId="3" borderId="0" xfId="0" applyNumberFormat="1" applyFont="1" applyFill="1" applyBorder="1"/>
    <xf numFmtId="168" fontId="7" fillId="3" borderId="0" xfId="0" applyNumberFormat="1" applyFont="1" applyFill="1" applyBorder="1"/>
    <xf numFmtId="168" fontId="6" fillId="3" borderId="9" xfId="0" applyNumberFormat="1" applyFont="1" applyFill="1" applyBorder="1"/>
    <xf numFmtId="44" fontId="5" fillId="2" borderId="0" xfId="0" applyNumberFormat="1" applyFont="1" applyFill="1" applyBorder="1"/>
    <xf numFmtId="39" fontId="18" fillId="3" borderId="0" xfId="0" applyNumberFormat="1" applyFont="1" applyFill="1" applyBorder="1" applyAlignment="1">
      <alignment horizontal="center" wrapText="1"/>
    </xf>
    <xf numFmtId="0" fontId="18" fillId="3" borderId="0" xfId="0" applyFont="1" applyFill="1" applyBorder="1" applyAlignment="1">
      <alignment horizontal="right"/>
    </xf>
    <xf numFmtId="168" fontId="6" fillId="3" borderId="9" xfId="2" applyNumberFormat="1" applyFont="1" applyFill="1" applyBorder="1"/>
    <xf numFmtId="168" fontId="7" fillId="3" borderId="0" xfId="2" applyNumberFormat="1" applyFont="1" applyFill="1" applyBorder="1"/>
    <xf numFmtId="10" fontId="7" fillId="3" borderId="0" xfId="2" applyNumberFormat="1" applyFont="1" applyFill="1" applyBorder="1"/>
    <xf numFmtId="44" fontId="6" fillId="3" borderId="9" xfId="2" applyNumberFormat="1" applyFont="1" applyFill="1" applyBorder="1"/>
    <xf numFmtId="0" fontId="3" fillId="2" borderId="0" xfId="0" applyFont="1" applyFill="1" applyBorder="1" applyAlignment="1">
      <alignment horizontal="right"/>
    </xf>
    <xf numFmtId="0" fontId="18" fillId="3" borderId="0" xfId="0" applyFont="1" applyFill="1" applyBorder="1" applyAlignment="1">
      <alignment horizontal="center" wrapText="1"/>
    </xf>
    <xf numFmtId="39" fontId="5" fillId="3" borderId="0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18" fillId="2" borderId="0" xfId="0" applyNumberFormat="1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39" fontId="20" fillId="3" borderId="0" xfId="0" applyNumberFormat="1" applyFont="1" applyFill="1" applyBorder="1" applyAlignment="1">
      <alignment horizontal="center" wrapText="1"/>
    </xf>
    <xf numFmtId="167" fontId="7" fillId="3" borderId="0" xfId="0" applyNumberFormat="1" applyFont="1" applyFill="1" applyBorder="1" applyAlignment="1">
      <alignment horizontal="center"/>
    </xf>
    <xf numFmtId="43" fontId="3" fillId="3" borderId="0" xfId="0" applyNumberFormat="1" applyFont="1" applyFill="1" applyBorder="1"/>
    <xf numFmtId="167" fontId="7" fillId="3" borderId="10" xfId="0" applyNumberFormat="1" applyFont="1" applyFill="1" applyBorder="1" applyAlignment="1">
      <alignment horizontal="center"/>
    </xf>
    <xf numFmtId="0" fontId="7" fillId="3" borderId="0" xfId="0" applyNumberFormat="1" applyFont="1" applyFill="1" applyBorder="1" applyAlignment="1">
      <alignment horizontal="center"/>
    </xf>
    <xf numFmtId="169" fontId="7" fillId="3" borderId="0" xfId="0" applyNumberFormat="1" applyFont="1" applyFill="1" applyBorder="1" applyAlignment="1">
      <alignment horizontal="center"/>
    </xf>
    <xf numFmtId="0" fontId="7" fillId="3" borderId="10" xfId="0" applyNumberFormat="1" applyFont="1" applyFill="1" applyBorder="1" applyAlignment="1">
      <alignment horizontal="center"/>
    </xf>
    <xf numFmtId="0" fontId="4" fillId="2" borderId="3" xfId="0" applyFont="1" applyFill="1" applyBorder="1"/>
    <xf numFmtId="169" fontId="3" fillId="3" borderId="0" xfId="0" applyNumberFormat="1" applyFont="1" applyFill="1" applyBorder="1"/>
    <xf numFmtId="169" fontId="6" fillId="3" borderId="9" xfId="0" applyNumberFormat="1" applyFont="1" applyFill="1" applyBorder="1"/>
    <xf numFmtId="165" fontId="5" fillId="3" borderId="0" xfId="0" applyNumberFormat="1" applyFont="1" applyFill="1" applyBorder="1" applyAlignment="1">
      <alignment horizontal="center"/>
    </xf>
    <xf numFmtId="167" fontId="6" fillId="3" borderId="9" xfId="0" applyNumberFormat="1" applyFont="1" applyFill="1" applyBorder="1" applyAlignment="1">
      <alignment horizontal="center"/>
    </xf>
    <xf numFmtId="43" fontId="6" fillId="3" borderId="9" xfId="0" applyNumberFormat="1" applyFont="1" applyFill="1" applyBorder="1"/>
    <xf numFmtId="170" fontId="6" fillId="3" borderId="9" xfId="0" applyNumberFormat="1" applyFont="1" applyFill="1" applyBorder="1"/>
    <xf numFmtId="0" fontId="4" fillId="2" borderId="4" xfId="0" applyFont="1" applyFill="1" applyBorder="1"/>
    <xf numFmtId="0" fontId="4" fillId="3" borderId="1" xfId="0" applyFont="1" applyFill="1" applyBorder="1"/>
    <xf numFmtId="0" fontId="4" fillId="3" borderId="4" xfId="0" applyFont="1" applyFill="1" applyBorder="1"/>
    <xf numFmtId="10" fontId="6" fillId="3" borderId="0" xfId="0" applyNumberFormat="1" applyFont="1" applyFill="1" applyBorder="1"/>
    <xf numFmtId="0" fontId="4" fillId="3" borderId="0" xfId="0" applyFont="1" applyFill="1" applyBorder="1"/>
    <xf numFmtId="43" fontId="7" fillId="2" borderId="0" xfId="0" applyNumberFormat="1" applyFont="1" applyFill="1" applyBorder="1"/>
    <xf numFmtId="10" fontId="7" fillId="2" borderId="0" xfId="0" applyNumberFormat="1" applyFont="1" applyFill="1" applyBorder="1"/>
    <xf numFmtId="10" fontId="5" fillId="2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0" fontId="0" fillId="3" borderId="7" xfId="0" applyFill="1" applyBorder="1"/>
    <xf numFmtId="0" fontId="0" fillId="3" borderId="0" xfId="0" applyFill="1" applyBorder="1"/>
    <xf numFmtId="166" fontId="6" fillId="3" borderId="0" xfId="0" applyNumberFormat="1" applyFont="1" applyFill="1" applyBorder="1"/>
    <xf numFmtId="0" fontId="21" fillId="3" borderId="3" xfId="0" applyFont="1" applyFill="1" applyBorder="1"/>
    <xf numFmtId="0" fontId="21" fillId="3" borderId="4" xfId="0" applyFont="1" applyFill="1" applyBorder="1"/>
    <xf numFmtId="0" fontId="18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44" fontId="5" fillId="2" borderId="0" xfId="0" applyNumberFormat="1" applyFont="1" applyFill="1" applyBorder="1" applyAlignment="1">
      <alignment horizontal="center"/>
    </xf>
    <xf numFmtId="0" fontId="18" fillId="3" borderId="0" xfId="0" applyFont="1" applyFill="1" applyBorder="1" applyAlignment="1">
      <alignment horizontal="left"/>
    </xf>
    <xf numFmtId="44" fontId="7" fillId="3" borderId="0" xfId="0" applyNumberFormat="1" applyFont="1" applyFill="1" applyBorder="1" applyAlignment="1">
      <alignment horizontal="center"/>
    </xf>
    <xf numFmtId="165" fontId="7" fillId="3" borderId="0" xfId="0" applyNumberFormat="1" applyFont="1" applyFill="1" applyBorder="1" applyAlignment="1">
      <alignment horizontal="center"/>
    </xf>
    <xf numFmtId="165" fontId="6" fillId="3" borderId="11" xfId="0" applyNumberFormat="1" applyFont="1" applyFill="1" applyBorder="1" applyAlignment="1">
      <alignment horizontal="center"/>
    </xf>
    <xf numFmtId="44" fontId="6" fillId="3" borderId="12" xfId="0" applyNumberFormat="1" applyFont="1" applyFill="1" applyBorder="1" applyAlignment="1">
      <alignment horizontal="center"/>
    </xf>
    <xf numFmtId="44" fontId="6" fillId="3" borderId="9" xfId="0" applyNumberFormat="1" applyFont="1" applyFill="1" applyBorder="1" applyAlignment="1">
      <alignment horizontal="center"/>
    </xf>
    <xf numFmtId="0" fontId="4" fillId="2" borderId="0" xfId="0" applyFont="1" applyFill="1" applyBorder="1"/>
    <xf numFmtId="43" fontId="3" fillId="2" borderId="0" xfId="0" applyNumberFormat="1" applyFont="1" applyFill="1" applyBorder="1"/>
    <xf numFmtId="43" fontId="3" fillId="2" borderId="0" xfId="0" applyNumberFormat="1" applyFont="1" applyFill="1" applyBorder="1" applyAlignment="1">
      <alignment horizontal="left"/>
    </xf>
    <xf numFmtId="171" fontId="6" fillId="3" borderId="0" xfId="0" applyNumberFormat="1" applyFont="1" applyFill="1" applyBorder="1"/>
    <xf numFmtId="0" fontId="7" fillId="3" borderId="0" xfId="0" applyFont="1" applyFill="1" applyBorder="1"/>
    <xf numFmtId="172" fontId="7" fillId="3" borderId="0" xfId="0" applyNumberFormat="1" applyFont="1" applyFill="1" applyBorder="1"/>
    <xf numFmtId="173" fontId="6" fillId="3" borderId="9" xfId="0" applyNumberFormat="1" applyFont="1" applyFill="1" applyBorder="1"/>
    <xf numFmtId="0" fontId="7" fillId="3" borderId="10" xfId="0" applyNumberFormat="1" applyFont="1" applyFill="1" applyBorder="1" applyAlignment="1">
      <alignment horizontal="right"/>
    </xf>
    <xf numFmtId="168" fontId="3" fillId="3" borderId="0" xfId="0" applyNumberFormat="1" applyFont="1" applyFill="1" applyBorder="1"/>
    <xf numFmtId="168" fontId="11" fillId="3" borderId="0" xfId="0" applyNumberFormat="1" applyFont="1" applyFill="1" applyBorder="1"/>
    <xf numFmtId="42" fontId="5" fillId="2" borderId="0" xfId="0" applyNumberFormat="1" applyFont="1" applyFill="1" applyBorder="1" applyAlignment="1">
      <alignment horizontal="center"/>
    </xf>
    <xf numFmtId="43" fontId="5" fillId="2" borderId="0" xfId="0" applyNumberFormat="1" applyFont="1" applyFill="1" applyBorder="1" applyAlignment="1">
      <alignment horizontal="right"/>
    </xf>
    <xf numFmtId="0" fontId="21" fillId="3" borderId="0" xfId="0" applyFont="1" applyFill="1" applyBorder="1" applyAlignment="1"/>
    <xf numFmtId="0" fontId="3" fillId="2" borderId="0" xfId="0" applyNumberFormat="1" applyFont="1" applyFill="1" applyBorder="1" applyAlignment="1">
      <alignment horizontal="left"/>
    </xf>
    <xf numFmtId="174" fontId="6" fillId="3" borderId="9" xfId="0" applyNumberFormat="1" applyFont="1" applyFill="1" applyBorder="1"/>
    <xf numFmtId="10" fontId="5" fillId="3" borderId="0" xfId="0" applyNumberFormat="1" applyFont="1" applyFill="1" applyBorder="1"/>
    <xf numFmtId="175" fontId="5" fillId="2" borderId="0" xfId="0" applyNumberFormat="1" applyFont="1" applyFill="1" applyBorder="1" applyAlignment="1">
      <alignment horizontal="center"/>
    </xf>
    <xf numFmtId="167" fontId="3" fillId="3" borderId="0" xfId="0" applyNumberFormat="1" applyFont="1" applyFill="1" applyBorder="1" applyAlignment="1">
      <alignment horizontal="right"/>
    </xf>
    <xf numFmtId="39" fontId="3" fillId="3" borderId="0" xfId="0" applyNumberFormat="1" applyFont="1" applyFill="1" applyBorder="1" applyAlignment="1">
      <alignment horizontal="center"/>
    </xf>
    <xf numFmtId="177" fontId="7" fillId="3" borderId="0" xfId="0" applyNumberFormat="1" applyFont="1" applyFill="1" applyBorder="1" applyAlignment="1">
      <alignment horizontal="center"/>
    </xf>
    <xf numFmtId="177" fontId="7" fillId="3" borderId="10" xfId="0" applyNumberFormat="1" applyFont="1" applyFill="1" applyBorder="1" applyAlignment="1">
      <alignment horizontal="center"/>
    </xf>
    <xf numFmtId="177" fontId="6" fillId="3" borderId="0" xfId="0" applyNumberFormat="1" applyFont="1" applyFill="1" applyBorder="1" applyAlignment="1">
      <alignment horizontal="center"/>
    </xf>
    <xf numFmtId="177" fontId="6" fillId="3" borderId="9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178" fontId="5" fillId="2" borderId="0" xfId="0" applyNumberFormat="1" applyFont="1" applyFill="1" applyBorder="1" applyAlignment="1">
      <alignment horizontal="center"/>
    </xf>
    <xf numFmtId="9" fontId="5" fillId="2" borderId="0" xfId="3" applyNumberFormat="1" applyFont="1" applyFill="1" applyBorder="1" applyAlignment="1">
      <alignment horizontal="right"/>
    </xf>
    <xf numFmtId="0" fontId="23" fillId="3" borderId="1" xfId="0" applyFont="1" applyFill="1" applyBorder="1"/>
    <xf numFmtId="0" fontId="23" fillId="3" borderId="3" xfId="0" applyFont="1" applyFill="1" applyBorder="1"/>
    <xf numFmtId="10" fontId="6" fillId="3" borderId="9" xfId="3" applyNumberFormat="1" applyFont="1" applyFill="1" applyBorder="1"/>
    <xf numFmtId="165" fontId="3" fillId="3" borderId="0" xfId="0" applyNumberFormat="1" applyFont="1" applyFill="1" applyBorder="1" applyAlignment="1">
      <alignment horizontal="left"/>
    </xf>
    <xf numFmtId="43" fontId="6" fillId="3" borderId="9" xfId="0" applyNumberFormat="1" applyFont="1" applyFill="1" applyBorder="1" applyAlignment="1">
      <alignment horizontal="right"/>
    </xf>
    <xf numFmtId="43" fontId="5" fillId="3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67" fontId="18" fillId="3" borderId="0" xfId="0" applyNumberFormat="1" applyFont="1" applyFill="1" applyBorder="1" applyAlignment="1">
      <alignment horizontal="center"/>
    </xf>
    <xf numFmtId="167" fontId="6" fillId="3" borderId="0" xfId="0" applyNumberFormat="1" applyFont="1" applyFill="1" applyBorder="1" applyAlignment="1">
      <alignment horizontal="left"/>
    </xf>
    <xf numFmtId="10" fontId="7" fillId="3" borderId="0" xfId="3" applyNumberFormat="1" applyFont="1" applyFill="1" applyBorder="1" applyAlignment="1">
      <alignment horizontal="center"/>
    </xf>
    <xf numFmtId="43" fontId="5" fillId="2" borderId="0" xfId="3" applyNumberFormat="1" applyFont="1" applyFill="1" applyBorder="1" applyAlignment="1">
      <alignment horizontal="right"/>
    </xf>
    <xf numFmtId="10" fontId="7" fillId="3" borderId="0" xfId="3" applyNumberFormat="1" applyFont="1" applyFill="1" applyBorder="1"/>
    <xf numFmtId="9" fontId="5" fillId="2" borderId="0" xfId="3" applyFont="1" applyFill="1" applyBorder="1" applyAlignment="1">
      <alignment horizontal="right"/>
    </xf>
    <xf numFmtId="43" fontId="7" fillId="3" borderId="0" xfId="3" applyNumberFormat="1" applyFont="1" applyFill="1" applyBorder="1"/>
    <xf numFmtId="168" fontId="5" fillId="2" borderId="0" xfId="3" applyNumberFormat="1" applyFont="1" applyFill="1" applyBorder="1" applyAlignment="1">
      <alignment horizontal="right"/>
    </xf>
    <xf numFmtId="10" fontId="5" fillId="2" borderId="0" xfId="3" applyNumberFormat="1" applyFont="1" applyFill="1" applyBorder="1" applyAlignment="1">
      <alignment horizontal="right"/>
    </xf>
    <xf numFmtId="10" fontId="6" fillId="3" borderId="9" xfId="3" applyNumberFormat="1" applyFont="1" applyFill="1" applyBorder="1" applyAlignment="1">
      <alignment horizontal="center"/>
    </xf>
    <xf numFmtId="176" fontId="7" fillId="3" borderId="0" xfId="0" applyNumberFormat="1" applyFont="1" applyFill="1" applyBorder="1" applyAlignment="1">
      <alignment horizontal="center"/>
    </xf>
    <xf numFmtId="179" fontId="7" fillId="3" borderId="0" xfId="0" applyNumberFormat="1" applyFont="1" applyFill="1" applyBorder="1" applyAlignment="1">
      <alignment horizontal="center"/>
    </xf>
    <xf numFmtId="171" fontId="7" fillId="3" borderId="0" xfId="0" applyNumberFormat="1" applyFont="1" applyFill="1" applyBorder="1" applyAlignment="1">
      <alignment horizontal="center"/>
    </xf>
    <xf numFmtId="171" fontId="7" fillId="3" borderId="10" xfId="0" applyNumberFormat="1" applyFont="1" applyFill="1" applyBorder="1" applyAlignment="1">
      <alignment horizontal="center"/>
    </xf>
    <xf numFmtId="39" fontId="18" fillId="3" borderId="0" xfId="0" applyNumberFormat="1" applyFont="1" applyFill="1" applyBorder="1" applyAlignment="1">
      <alignment horizontal="center"/>
    </xf>
    <xf numFmtId="176" fontId="7" fillId="3" borderId="10" xfId="0" applyNumberFormat="1" applyFont="1" applyFill="1" applyBorder="1" applyAlignment="1">
      <alignment horizontal="center"/>
    </xf>
    <xf numFmtId="179" fontId="6" fillId="3" borderId="9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left"/>
    </xf>
    <xf numFmtId="10" fontId="6" fillId="3" borderId="9" xfId="3" applyNumberFormat="1" applyFont="1" applyFill="1" applyBorder="1" applyAlignment="1">
      <alignment horizontal="right"/>
    </xf>
    <xf numFmtId="0" fontId="7" fillId="3" borderId="0" xfId="0" applyFont="1" applyFill="1" applyBorder="1" applyAlignment="1">
      <alignment horizontal="right"/>
    </xf>
    <xf numFmtId="180" fontId="7" fillId="3" borderId="0" xfId="0" applyNumberFormat="1" applyFont="1" applyFill="1" applyBorder="1" applyAlignment="1">
      <alignment horizontal="right"/>
    </xf>
    <xf numFmtId="0" fontId="3" fillId="3" borderId="0" xfId="0" applyFont="1" applyFill="1"/>
    <xf numFmtId="0" fontId="3" fillId="3" borderId="0" xfId="0" applyNumberFormat="1" applyFont="1" applyFill="1" applyBorder="1" applyAlignment="1">
      <alignment horizontal="left"/>
    </xf>
    <xf numFmtId="10" fontId="3" fillId="3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0" fontId="18" fillId="2" borderId="0" xfId="0" applyNumberFormat="1" applyFont="1" applyFill="1" applyBorder="1" applyAlignment="1">
      <alignment horizontal="left"/>
    </xf>
    <xf numFmtId="10" fontId="18" fillId="2" borderId="0" xfId="3" applyNumberFormat="1" applyFont="1" applyFill="1" applyBorder="1" applyAlignment="1">
      <alignment horizontal="right"/>
    </xf>
    <xf numFmtId="42" fontId="3" fillId="2" borderId="0" xfId="0" applyNumberFormat="1" applyFont="1" applyFill="1" applyBorder="1" applyAlignment="1">
      <alignment horizontal="left"/>
    </xf>
    <xf numFmtId="44" fontId="5" fillId="2" borderId="0" xfId="0" applyNumberFormat="1" applyFont="1" applyFill="1" applyBorder="1" applyAlignment="1">
      <alignment horizontal="right"/>
    </xf>
    <xf numFmtId="42" fontId="5" fillId="2" borderId="0" xfId="0" applyNumberFormat="1" applyFont="1" applyFill="1" applyBorder="1" applyAlignment="1">
      <alignment horizontal="left"/>
    </xf>
    <xf numFmtId="43" fontId="5" fillId="2" borderId="0" xfId="0" applyNumberFormat="1" applyFont="1" applyFill="1" applyBorder="1" applyAlignment="1">
      <alignment horizontal="left"/>
    </xf>
    <xf numFmtId="179" fontId="7" fillId="3" borderId="10" xfId="0" applyNumberFormat="1" applyFont="1" applyFill="1" applyBorder="1" applyAlignment="1">
      <alignment horizontal="center"/>
    </xf>
    <xf numFmtId="179" fontId="7" fillId="3" borderId="0" xfId="0" applyNumberFormat="1" applyFont="1" applyFill="1" applyBorder="1"/>
    <xf numFmtId="0" fontId="21" fillId="0" borderId="0" xfId="0" applyFont="1"/>
    <xf numFmtId="178" fontId="6" fillId="3" borderId="9" xfId="0" applyNumberFormat="1" applyFont="1" applyFill="1" applyBorder="1"/>
    <xf numFmtId="0" fontId="21" fillId="3" borderId="0" xfId="0" applyFont="1" applyFill="1" applyBorder="1"/>
    <xf numFmtId="0" fontId="21" fillId="3" borderId="5" xfId="0" applyFont="1" applyFill="1" applyBorder="1"/>
    <xf numFmtId="170" fontId="21" fillId="3" borderId="0" xfId="0" applyNumberFormat="1" applyFont="1" applyFill="1" applyBorder="1"/>
    <xf numFmtId="170" fontId="24" fillId="3" borderId="9" xfId="0" applyNumberFormat="1" applyFont="1" applyFill="1" applyBorder="1"/>
    <xf numFmtId="169" fontId="7" fillId="3" borderId="0" xfId="3" applyNumberFormat="1" applyFont="1" applyFill="1" applyBorder="1"/>
    <xf numFmtId="0" fontId="3" fillId="0" borderId="0" xfId="0" applyFont="1" applyFill="1" applyBorder="1"/>
    <xf numFmtId="0" fontId="3" fillId="2" borderId="1" xfId="0" applyFont="1" applyFill="1" applyBorder="1"/>
    <xf numFmtId="0" fontId="3" fillId="2" borderId="3" xfId="0" applyFont="1" applyFill="1" applyBorder="1"/>
    <xf numFmtId="9" fontId="5" fillId="2" borderId="8" xfId="3" applyFont="1" applyFill="1" applyBorder="1" applyAlignment="1">
      <alignment horizontal="center"/>
    </xf>
    <xf numFmtId="9" fontId="5" fillId="2" borderId="0" xfId="3" applyFont="1" applyFill="1" applyBorder="1" applyAlignment="1">
      <alignment horizontal="center"/>
    </xf>
    <xf numFmtId="0" fontId="3" fillId="2" borderId="4" xfId="0" applyFont="1" applyFill="1" applyBorder="1"/>
    <xf numFmtId="0" fontId="3" fillId="3" borderId="1" xfId="0" applyFont="1" applyFill="1" applyBorder="1"/>
    <xf numFmtId="0" fontId="3" fillId="3" borderId="2" xfId="0" applyFont="1" applyFill="1" applyBorder="1"/>
    <xf numFmtId="0" fontId="3" fillId="3" borderId="8" xfId="0" applyFont="1" applyFill="1" applyBorder="1"/>
    <xf numFmtId="0" fontId="3" fillId="3" borderId="4" xfId="0" applyFont="1" applyFill="1" applyBorder="1"/>
    <xf numFmtId="0" fontId="3" fillId="3" borderId="6" xfId="0" applyFont="1" applyFill="1" applyBorder="1"/>
    <xf numFmtId="182" fontId="5" fillId="2" borderId="0" xfId="1" applyNumberFormat="1" applyFont="1" applyFill="1" applyBorder="1" applyAlignment="1">
      <alignment horizontal="right"/>
    </xf>
    <xf numFmtId="179" fontId="6" fillId="3" borderId="0" xfId="0" applyNumberFormat="1" applyFont="1" applyFill="1" applyBorder="1"/>
    <xf numFmtId="179" fontId="6" fillId="3" borderId="9" xfId="0" applyNumberFormat="1" applyFont="1" applyFill="1" applyBorder="1"/>
    <xf numFmtId="171" fontId="3" fillId="0" borderId="0" xfId="0" applyNumberFormat="1" applyFont="1" applyFill="1" applyBorder="1"/>
    <xf numFmtId="0" fontId="25" fillId="4" borderId="0" xfId="0" applyFont="1" applyFill="1" applyBorder="1"/>
    <xf numFmtId="165" fontId="26" fillId="3" borderId="0" xfId="0" applyNumberFormat="1" applyFont="1" applyFill="1" applyBorder="1" applyAlignment="1">
      <alignment horizontal="center"/>
    </xf>
    <xf numFmtId="39" fontId="26" fillId="3" borderId="0" xfId="0" applyNumberFormat="1" applyFont="1" applyFill="1" applyBorder="1" applyAlignment="1">
      <alignment horizontal="center"/>
    </xf>
    <xf numFmtId="167" fontId="26" fillId="3" borderId="0" xfId="0" applyNumberFormat="1" applyFont="1" applyFill="1" applyBorder="1" applyAlignment="1">
      <alignment horizontal="center"/>
    </xf>
    <xf numFmtId="181" fontId="26" fillId="3" borderId="0" xfId="0" applyNumberFormat="1" applyFont="1" applyFill="1" applyBorder="1"/>
    <xf numFmtId="10" fontId="26" fillId="2" borderId="0" xfId="0" applyNumberFormat="1" applyFont="1" applyFill="1" applyBorder="1"/>
    <xf numFmtId="165" fontId="26" fillId="2" borderId="0" xfId="0" applyNumberFormat="1" applyFont="1" applyFill="1" applyBorder="1" applyAlignment="1">
      <alignment horizontal="center"/>
    </xf>
    <xf numFmtId="2" fontId="26" fillId="2" borderId="0" xfId="0" applyNumberFormat="1" applyFont="1" applyFill="1" applyBorder="1" applyAlignment="1">
      <alignment horizontal="center"/>
    </xf>
    <xf numFmtId="0" fontId="3" fillId="5" borderId="0" xfId="0" applyFont="1" applyFill="1" applyBorder="1"/>
    <xf numFmtId="0" fontId="0" fillId="5" borderId="1" xfId="0" applyFill="1" applyBorder="1"/>
    <xf numFmtId="0" fontId="3" fillId="5" borderId="7" xfId="0" applyFont="1" applyFill="1" applyBorder="1"/>
    <xf numFmtId="0" fontId="0" fillId="5" borderId="2" xfId="0" applyFill="1" applyBorder="1"/>
    <xf numFmtId="0" fontId="0" fillId="5" borderId="8" xfId="0" applyFill="1" applyBorder="1"/>
    <xf numFmtId="0" fontId="7" fillId="5" borderId="0" xfId="0" applyFont="1" applyFill="1" applyBorder="1"/>
    <xf numFmtId="0" fontId="0" fillId="5" borderId="6" xfId="0" applyFill="1" applyBorder="1"/>
    <xf numFmtId="0" fontId="0" fillId="5" borderId="3" xfId="0" applyFill="1" applyBorder="1"/>
    <xf numFmtId="0" fontId="0" fillId="5" borderId="5" xfId="0" applyFill="1" applyBorder="1"/>
    <xf numFmtId="9" fontId="26" fillId="2" borderId="0" xfId="3" applyNumberFormat="1" applyFont="1" applyFill="1" applyBorder="1" applyAlignment="1">
      <alignment horizontal="right"/>
    </xf>
    <xf numFmtId="10" fontId="27" fillId="3" borderId="9" xfId="3" applyNumberFormat="1" applyFont="1" applyFill="1" applyBorder="1"/>
    <xf numFmtId="9" fontId="26" fillId="2" borderId="0" xfId="3" applyFont="1" applyFill="1" applyBorder="1" applyAlignment="1">
      <alignment horizontal="right"/>
    </xf>
    <xf numFmtId="166" fontId="26" fillId="3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2" fontId="26" fillId="3" borderId="0" xfId="0" applyNumberFormat="1" applyFont="1" applyFill="1" applyBorder="1" applyAlignment="1">
      <alignment horizontal="center"/>
    </xf>
    <xf numFmtId="178" fontId="26" fillId="3" borderId="0" xfId="0" applyNumberFormat="1" applyFont="1" applyFill="1" applyBorder="1" applyAlignment="1">
      <alignment horizontal="center" wrapText="1"/>
    </xf>
    <xf numFmtId="178" fontId="26" fillId="3" borderId="0" xfId="0" applyNumberFormat="1" applyFont="1" applyFill="1" applyBorder="1" applyAlignment="1">
      <alignment horizontal="center"/>
    </xf>
    <xf numFmtId="0" fontId="4" fillId="6" borderId="7" xfId="0" applyFont="1" applyFill="1" applyBorder="1"/>
    <xf numFmtId="0" fontId="0" fillId="6" borderId="2" xfId="0" applyFill="1" applyBorder="1"/>
    <xf numFmtId="0" fontId="0" fillId="6" borderId="8" xfId="0" applyFill="1" applyBorder="1"/>
    <xf numFmtId="0" fontId="0" fillId="6" borderId="6" xfId="0" applyFill="1" applyBorder="1"/>
    <xf numFmtId="0" fontId="4" fillId="2" borderId="0" xfId="0" applyFont="1" applyFill="1" applyBorder="1" applyAlignment="1">
      <alignment horizontal="left"/>
    </xf>
    <xf numFmtId="0" fontId="0" fillId="5" borderId="7" xfId="0" applyFill="1" applyBorder="1"/>
    <xf numFmtId="10" fontId="6" fillId="5" borderId="9" xfId="0" applyNumberFormat="1" applyFont="1" applyFill="1" applyBorder="1"/>
    <xf numFmtId="0" fontId="0" fillId="5" borderId="0" xfId="0" applyFill="1" applyBorder="1"/>
    <xf numFmtId="10" fontId="6" fillId="5" borderId="0" xfId="0" applyNumberFormat="1" applyFont="1" applyFill="1" applyBorder="1"/>
    <xf numFmtId="0" fontId="21" fillId="5" borderId="4" xfId="0" applyFont="1" applyFill="1" applyBorder="1"/>
    <xf numFmtId="0" fontId="3" fillId="5" borderId="5" xfId="0" applyFont="1" applyFill="1" applyBorder="1"/>
    <xf numFmtId="0" fontId="4" fillId="2" borderId="0" xfId="0" applyFont="1" applyFill="1" applyBorder="1" applyAlignment="1">
      <alignment horizontal="center"/>
    </xf>
    <xf numFmtId="0" fontId="1" fillId="0" borderId="0" xfId="4"/>
    <xf numFmtId="0" fontId="2" fillId="0" borderId="0" xfId="4" applyFont="1"/>
    <xf numFmtId="0" fontId="3" fillId="0" borderId="0" xfId="4" applyFont="1"/>
    <xf numFmtId="0" fontId="4" fillId="0" borderId="0" xfId="4" applyFont="1"/>
    <xf numFmtId="0" fontId="4" fillId="0" borderId="0" xfId="4" applyFont="1" applyBorder="1"/>
    <xf numFmtId="0" fontId="3" fillId="0" borderId="0" xfId="4" applyFont="1" applyBorder="1"/>
    <xf numFmtId="0" fontId="1" fillId="2" borderId="1" xfId="4" applyFill="1" applyBorder="1"/>
    <xf numFmtId="0" fontId="4" fillId="2" borderId="7" xfId="4" applyFont="1" applyFill="1" applyBorder="1"/>
    <xf numFmtId="0" fontId="3" fillId="2" borderId="7" xfId="4" applyFont="1" applyFill="1" applyBorder="1"/>
    <xf numFmtId="0" fontId="3" fillId="2" borderId="2" xfId="4" applyFont="1" applyFill="1" applyBorder="1"/>
    <xf numFmtId="0" fontId="8" fillId="0" borderId="0" xfId="4" applyFont="1" applyFill="1" applyBorder="1"/>
    <xf numFmtId="0" fontId="1" fillId="2" borderId="3" xfId="4" applyFill="1" applyBorder="1"/>
    <xf numFmtId="0" fontId="18" fillId="2" borderId="0" xfId="4" applyFont="1" applyFill="1" applyBorder="1" applyAlignment="1">
      <alignment horizontal="right"/>
    </xf>
    <xf numFmtId="0" fontId="18" fillId="2" borderId="0" xfId="4" applyFont="1" applyFill="1" applyBorder="1" applyAlignment="1">
      <alignment horizontal="center"/>
    </xf>
    <xf numFmtId="0" fontId="18" fillId="2" borderId="0" xfId="4" applyNumberFormat="1" applyFont="1" applyFill="1" applyBorder="1" applyAlignment="1">
      <alignment horizontal="center"/>
    </xf>
    <xf numFmtId="0" fontId="1" fillId="2" borderId="8" xfId="4" applyFill="1" applyBorder="1"/>
    <xf numFmtId="0" fontId="9" fillId="0" borderId="0" xfId="4" applyFont="1" applyFill="1" applyBorder="1"/>
    <xf numFmtId="0" fontId="3" fillId="2" borderId="0" xfId="4" applyFont="1" applyFill="1" applyBorder="1" applyAlignment="1">
      <alignment horizontal="right"/>
    </xf>
    <xf numFmtId="165" fontId="5" fillId="2" borderId="0" xfId="4" applyNumberFormat="1" applyFont="1" applyFill="1" applyBorder="1" applyAlignment="1">
      <alignment horizontal="center"/>
    </xf>
    <xf numFmtId="165" fontId="26" fillId="2" borderId="0" xfId="4" applyNumberFormat="1" applyFont="1" applyFill="1" applyBorder="1" applyAlignment="1">
      <alignment horizontal="center"/>
    </xf>
    <xf numFmtId="0" fontId="4" fillId="2" borderId="3" xfId="4" applyFont="1" applyFill="1" applyBorder="1"/>
    <xf numFmtId="10" fontId="5" fillId="2" borderId="0" xfId="4" applyNumberFormat="1" applyFont="1" applyFill="1" applyBorder="1" applyAlignment="1">
      <alignment horizontal="center"/>
    </xf>
    <xf numFmtId="0" fontId="1" fillId="2" borderId="4" xfId="4" applyFill="1" applyBorder="1"/>
    <xf numFmtId="0" fontId="3" fillId="2" borderId="5" xfId="4" applyFont="1" applyFill="1" applyBorder="1"/>
    <xf numFmtId="0" fontId="3" fillId="2" borderId="6" xfId="4" applyFont="1" applyFill="1" applyBorder="1"/>
    <xf numFmtId="0" fontId="1" fillId="3" borderId="1" xfId="4" applyFill="1" applyBorder="1"/>
    <xf numFmtId="0" fontId="3" fillId="3" borderId="7" xfId="4" applyFont="1" applyFill="1" applyBorder="1"/>
    <xf numFmtId="39" fontId="3" fillId="3" borderId="7" xfId="4" applyNumberFormat="1" applyFont="1" applyFill="1" applyBorder="1"/>
    <xf numFmtId="39" fontId="8" fillId="3" borderId="7" xfId="4" applyNumberFormat="1" applyFont="1" applyFill="1" applyBorder="1"/>
    <xf numFmtId="0" fontId="1" fillId="3" borderId="2" xfId="4" applyFill="1" applyBorder="1"/>
    <xf numFmtId="0" fontId="3" fillId="3" borderId="3" xfId="4" applyFont="1" applyFill="1" applyBorder="1"/>
    <xf numFmtId="0" fontId="19" fillId="3" borderId="0" xfId="4" applyFont="1" applyFill="1" applyBorder="1" applyAlignment="1">
      <alignment horizontal="right"/>
    </xf>
    <xf numFmtId="0" fontId="18" fillId="3" borderId="0" xfId="4" applyFont="1" applyFill="1" applyBorder="1" applyAlignment="1">
      <alignment horizontal="center"/>
    </xf>
    <xf numFmtId="0" fontId="3" fillId="3" borderId="0" xfId="4" applyFont="1" applyFill="1" applyBorder="1" applyAlignment="1">
      <alignment horizontal="center" wrapText="1"/>
    </xf>
    <xf numFmtId="39" fontId="18" fillId="3" borderId="0" xfId="4" applyNumberFormat="1" applyFont="1" applyFill="1" applyBorder="1" applyAlignment="1">
      <alignment horizontal="center" wrapText="1"/>
    </xf>
    <xf numFmtId="39" fontId="3" fillId="3" borderId="0" xfId="4" applyNumberFormat="1" applyFont="1" applyFill="1" applyBorder="1" applyAlignment="1">
      <alignment horizontal="center" wrapText="1"/>
    </xf>
    <xf numFmtId="39" fontId="8" fillId="3" borderId="0" xfId="4" applyNumberFormat="1" applyFont="1" applyFill="1" applyBorder="1" applyAlignment="1">
      <alignment horizontal="center" wrapText="1"/>
    </xf>
    <xf numFmtId="39" fontId="20" fillId="3" borderId="0" xfId="4" applyNumberFormat="1" applyFont="1" applyFill="1" applyBorder="1" applyAlignment="1">
      <alignment horizontal="center" wrapText="1"/>
    </xf>
    <xf numFmtId="0" fontId="1" fillId="3" borderId="8" xfId="4" applyFill="1" applyBorder="1"/>
    <xf numFmtId="0" fontId="3" fillId="3" borderId="0" xfId="4" applyFont="1" applyFill="1" applyBorder="1" applyAlignment="1">
      <alignment horizontal="right"/>
    </xf>
    <xf numFmtId="165" fontId="5" fillId="3" borderId="0" xfId="4" applyNumberFormat="1" applyFont="1" applyFill="1" applyBorder="1" applyAlignment="1">
      <alignment horizontal="center"/>
    </xf>
    <xf numFmtId="166" fontId="7" fillId="3" borderId="0" xfId="4" applyNumberFormat="1" applyFont="1" applyFill="1" applyBorder="1" applyAlignment="1">
      <alignment horizontal="center"/>
    </xf>
    <xf numFmtId="167" fontId="7" fillId="3" borderId="0" xfId="4" applyNumberFormat="1" applyFont="1" applyFill="1" applyBorder="1" applyAlignment="1">
      <alignment horizontal="center"/>
    </xf>
    <xf numFmtId="169" fontId="7" fillId="3" borderId="0" xfId="4" applyNumberFormat="1" applyFont="1" applyFill="1" applyBorder="1" applyAlignment="1">
      <alignment horizontal="center"/>
    </xf>
    <xf numFmtId="0" fontId="7" fillId="3" borderId="0" xfId="4" applyNumberFormat="1" applyFont="1" applyFill="1" applyBorder="1" applyAlignment="1">
      <alignment horizontal="center"/>
    </xf>
    <xf numFmtId="167" fontId="7" fillId="3" borderId="10" xfId="4" applyNumberFormat="1" applyFont="1" applyFill="1" applyBorder="1" applyAlignment="1">
      <alignment horizontal="center"/>
    </xf>
    <xf numFmtId="0" fontId="7" fillId="3" borderId="10" xfId="4" applyNumberFormat="1" applyFont="1" applyFill="1" applyBorder="1" applyAlignment="1">
      <alignment horizontal="center"/>
    </xf>
    <xf numFmtId="43" fontId="3" fillId="3" borderId="0" xfId="4" applyNumberFormat="1" applyFont="1" applyFill="1" applyBorder="1"/>
    <xf numFmtId="167" fontId="6" fillId="3" borderId="9" xfId="4" applyNumberFormat="1" applyFont="1" applyFill="1" applyBorder="1" applyAlignment="1">
      <alignment horizontal="center"/>
    </xf>
    <xf numFmtId="43" fontId="7" fillId="3" borderId="0" xfId="4" applyNumberFormat="1" applyFont="1" applyFill="1" applyBorder="1"/>
    <xf numFmtId="169" fontId="3" fillId="3" borderId="0" xfId="4" applyNumberFormat="1" applyFont="1" applyFill="1" applyBorder="1"/>
    <xf numFmtId="169" fontId="6" fillId="3" borderId="9" xfId="4" applyNumberFormat="1" applyFont="1" applyFill="1" applyBorder="1"/>
    <xf numFmtId="0" fontId="3" fillId="3" borderId="0" xfId="4" applyFont="1" applyFill="1" applyBorder="1"/>
    <xf numFmtId="39" fontId="3" fillId="3" borderId="0" xfId="4" applyNumberFormat="1" applyFont="1" applyFill="1" applyBorder="1"/>
    <xf numFmtId="39" fontId="8" fillId="3" borderId="0" xfId="4" applyNumberFormat="1" applyFont="1" applyFill="1" applyBorder="1"/>
    <xf numFmtId="10" fontId="6" fillId="3" borderId="9" xfId="4" applyNumberFormat="1" applyFont="1" applyFill="1" applyBorder="1"/>
    <xf numFmtId="10" fontId="6" fillId="3" borderId="0" xfId="4" applyNumberFormat="1" applyFont="1" applyFill="1" applyBorder="1"/>
    <xf numFmtId="0" fontId="4" fillId="3" borderId="3" xfId="4" applyFont="1" applyFill="1" applyBorder="1"/>
    <xf numFmtId="0" fontId="3" fillId="3" borderId="0" xfId="4" applyFont="1" applyFill="1" applyBorder="1" applyAlignment="1">
      <alignment horizontal="left"/>
    </xf>
    <xf numFmtId="10" fontId="26" fillId="3" borderId="0" xfId="4" applyNumberFormat="1" applyFont="1" applyFill="1" applyBorder="1"/>
    <xf numFmtId="0" fontId="3" fillId="3" borderId="4" xfId="4" applyFont="1" applyFill="1" applyBorder="1"/>
    <xf numFmtId="0" fontId="3" fillId="3" borderId="5" xfId="4" applyFont="1" applyFill="1" applyBorder="1"/>
    <xf numFmtId="39" fontId="8" fillId="3" borderId="5" xfId="4" applyNumberFormat="1" applyFont="1" applyFill="1" applyBorder="1" applyAlignment="1">
      <alignment horizontal="center"/>
    </xf>
    <xf numFmtId="0" fontId="3" fillId="3" borderId="5" xfId="4" applyFont="1" applyFill="1" applyBorder="1" applyAlignment="1">
      <alignment horizontal="left"/>
    </xf>
    <xf numFmtId="0" fontId="1" fillId="3" borderId="6" xfId="4" applyFill="1" applyBorder="1"/>
    <xf numFmtId="0" fontId="8" fillId="2" borderId="2" xfId="4" applyFont="1" applyFill="1" applyBorder="1"/>
    <xf numFmtId="0" fontId="3" fillId="2" borderId="0" xfId="4" applyFont="1" applyFill="1" applyBorder="1" applyAlignment="1">
      <alignment horizontal="left"/>
    </xf>
    <xf numFmtId="183" fontId="5" fillId="2" borderId="0" xfId="4" applyNumberFormat="1" applyFont="1" applyFill="1" applyBorder="1"/>
    <xf numFmtId="0" fontId="8" fillId="2" borderId="8" xfId="4" applyFont="1" applyFill="1" applyBorder="1"/>
    <xf numFmtId="0" fontId="3" fillId="2" borderId="0" xfId="4" applyNumberFormat="1" applyFont="1" applyFill="1" applyBorder="1" applyAlignment="1">
      <alignment horizontal="left"/>
    </xf>
    <xf numFmtId="10" fontId="5" fillId="2" borderId="0" xfId="4" applyNumberFormat="1" applyFont="1" applyFill="1" applyBorder="1"/>
    <xf numFmtId="10" fontId="5" fillId="2" borderId="0" xfId="4" applyNumberFormat="1" applyFont="1" applyFill="1" applyBorder="1" applyAlignment="1">
      <alignment horizontal="right"/>
    </xf>
    <xf numFmtId="0" fontId="9" fillId="2" borderId="8" xfId="4" applyFont="1" applyFill="1" applyBorder="1"/>
    <xf numFmtId="184" fontId="1" fillId="0" borderId="0" xfId="4" applyNumberFormat="1"/>
    <xf numFmtId="43" fontId="5" fillId="2" borderId="0" xfId="4" applyNumberFormat="1" applyFont="1" applyFill="1" applyBorder="1" applyAlignment="1">
      <alignment horizontal="center"/>
    </xf>
    <xf numFmtId="0" fontId="8" fillId="2" borderId="6" xfId="4" applyFont="1" applyFill="1" applyBorder="1"/>
    <xf numFmtId="0" fontId="1" fillId="3" borderId="3" xfId="4" applyFill="1" applyBorder="1"/>
    <xf numFmtId="171" fontId="7" fillId="3" borderId="0" xfId="4" applyNumberFormat="1" applyFont="1" applyFill="1" applyBorder="1"/>
    <xf numFmtId="0" fontId="7" fillId="3" borderId="0" xfId="4" applyFont="1" applyFill="1" applyBorder="1"/>
    <xf numFmtId="172" fontId="7" fillId="3" borderId="0" xfId="4" applyNumberFormat="1" applyFont="1" applyFill="1" applyBorder="1"/>
    <xf numFmtId="44" fontId="7" fillId="3" borderId="0" xfId="4" applyNumberFormat="1" applyFont="1" applyFill="1" applyBorder="1"/>
    <xf numFmtId="44" fontId="6" fillId="3" borderId="0" xfId="4" applyNumberFormat="1" applyFont="1" applyFill="1" applyBorder="1"/>
    <xf numFmtId="44" fontId="6" fillId="3" borderId="9" xfId="4" applyNumberFormat="1" applyFont="1" applyFill="1" applyBorder="1"/>
    <xf numFmtId="171" fontId="6" fillId="3" borderId="0" xfId="4" applyNumberFormat="1" applyFont="1" applyFill="1" applyBorder="1"/>
    <xf numFmtId="185" fontId="5" fillId="2" borderId="0" xfId="3" applyNumberFormat="1" applyFont="1" applyFill="1" applyBorder="1" applyAlignment="1">
      <alignment horizontal="right"/>
    </xf>
  </cellXfs>
  <cellStyles count="6">
    <cellStyle name="Comma" xfId="1" builtinId="3"/>
    <cellStyle name="Currency" xfId="2" builtinId="4"/>
    <cellStyle name="Normal" xfId="0" builtinId="0"/>
    <cellStyle name="Normal 2" xfId="4"/>
    <cellStyle name="Percent" xfId="3" builtinId="5"/>
    <cellStyle name="Percent 2" xfId="5"/>
  </cellStyles>
  <dxfs count="0"/>
  <tableStyles count="0" defaultTableStyle="TableStyleMedium9" defaultPivotStyle="PivotStyleLight16"/>
  <colors>
    <mruColors>
      <color rgb="FFFFFF99"/>
      <color rgb="FFFFCC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18</xdr:row>
          <xdr:rowOff>0</xdr:rowOff>
        </xdr:from>
        <xdr:to>
          <xdr:col>4</xdr:col>
          <xdr:colOff>0</xdr:colOff>
          <xdr:row>18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8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06"/>
  <sheetViews>
    <sheetView tabSelected="1" workbookViewId="0">
      <selection activeCell="D14" sqref="D14"/>
    </sheetView>
  </sheetViews>
  <sheetFormatPr defaultRowHeight="12.75" x14ac:dyDescent="0.2"/>
  <cols>
    <col min="1" max="3" width="9.140625" style="48"/>
    <col min="4" max="4" width="42.5703125" style="48" customWidth="1"/>
    <col min="5" max="86" width="9.140625" style="48"/>
  </cols>
  <sheetData>
    <row r="1" spans="1:29" x14ac:dyDescent="0.2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</row>
    <row r="2" spans="1:29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</row>
    <row r="3" spans="1:29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</row>
    <row r="4" spans="1:29" x14ac:dyDescent="0.2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</row>
    <row r="5" spans="1:29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</row>
    <row r="6" spans="1:29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</row>
    <row r="7" spans="1:29" x14ac:dyDescent="0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</row>
    <row r="8" spans="1:29" x14ac:dyDescent="0.2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</row>
    <row r="9" spans="1:29" x14ac:dyDescent="0.2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</row>
    <row r="10" spans="1:29" x14ac:dyDescent="0.2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</row>
    <row r="11" spans="1:29" x14ac:dyDescent="0.2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</row>
    <row r="12" spans="1:29" ht="59.25" x14ac:dyDescent="0.75">
      <c r="A12" s="46"/>
      <c r="B12" s="46"/>
      <c r="C12" s="46"/>
      <c r="D12" s="49" t="s">
        <v>258</v>
      </c>
      <c r="E12" s="46"/>
      <c r="F12" s="50"/>
      <c r="G12" s="46"/>
      <c r="H12" s="46"/>
      <c r="I12" s="46"/>
      <c r="J12" s="46"/>
      <c r="K12" s="46"/>
      <c r="L12" s="46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</row>
    <row r="13" spans="1:29" x14ac:dyDescent="0.2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</row>
    <row r="14" spans="1:29" ht="23.25" x14ac:dyDescent="0.35">
      <c r="A14" s="46"/>
      <c r="B14" s="46"/>
      <c r="C14" s="46"/>
      <c r="D14" s="51" t="s">
        <v>277</v>
      </c>
      <c r="E14" s="46"/>
      <c r="F14" s="46"/>
      <c r="G14" s="46"/>
      <c r="H14" s="46"/>
      <c r="I14" s="46"/>
      <c r="J14" s="46"/>
      <c r="K14" s="46"/>
      <c r="L14" s="46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</row>
    <row r="15" spans="1:29" x14ac:dyDescent="0.2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</row>
    <row r="16" spans="1:29" x14ac:dyDescent="0.2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</row>
    <row r="17" spans="1:29" ht="15" x14ac:dyDescent="0.2">
      <c r="A17" s="46"/>
      <c r="B17" s="46"/>
      <c r="C17" s="46"/>
      <c r="D17" s="52"/>
      <c r="E17" s="46"/>
      <c r="F17" s="46"/>
      <c r="G17" s="46"/>
      <c r="H17" s="46"/>
      <c r="I17" s="46"/>
      <c r="J17" s="46"/>
      <c r="K17" s="46"/>
      <c r="L17" s="46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</row>
    <row r="18" spans="1:29" ht="15.75" x14ac:dyDescent="0.25">
      <c r="A18" s="46"/>
      <c r="B18" s="46"/>
      <c r="C18" s="46"/>
      <c r="D18" s="53" t="s">
        <v>23</v>
      </c>
      <c r="E18" s="46"/>
      <c r="F18" s="46"/>
      <c r="G18" s="46"/>
      <c r="H18" s="46"/>
      <c r="I18" s="46"/>
      <c r="J18" s="46"/>
      <c r="K18" s="46"/>
      <c r="L18" s="46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</row>
    <row r="19" spans="1:29" ht="15.75" x14ac:dyDescent="0.25">
      <c r="A19" s="46"/>
      <c r="B19" s="46"/>
      <c r="C19" s="46"/>
      <c r="D19" s="54" t="s">
        <v>24</v>
      </c>
      <c r="E19" s="46"/>
      <c r="F19" s="46"/>
      <c r="G19" s="46"/>
      <c r="H19" s="46"/>
      <c r="I19" s="46"/>
      <c r="J19" s="46"/>
      <c r="K19" s="46"/>
      <c r="L19" s="46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</row>
    <row r="20" spans="1:29" ht="15.75" x14ac:dyDescent="0.25">
      <c r="A20" s="46"/>
      <c r="B20" s="46"/>
      <c r="C20" s="46"/>
      <c r="D20" s="55" t="s">
        <v>25</v>
      </c>
      <c r="E20" s="46"/>
      <c r="F20" s="46"/>
      <c r="G20" s="46"/>
      <c r="H20" s="46"/>
      <c r="I20" s="46"/>
      <c r="J20" s="46"/>
      <c r="K20" s="46"/>
      <c r="L20" s="46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</row>
    <row r="21" spans="1:29" ht="15.75" x14ac:dyDescent="0.25">
      <c r="A21" s="46"/>
      <c r="B21" s="46"/>
      <c r="C21" s="46"/>
      <c r="D21" s="56" t="s">
        <v>26</v>
      </c>
      <c r="E21" s="46"/>
      <c r="F21" s="46"/>
      <c r="G21" s="46"/>
      <c r="H21" s="46"/>
      <c r="I21" s="46"/>
      <c r="J21" s="46"/>
      <c r="K21" s="46"/>
      <c r="L21" s="46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</row>
    <row r="22" spans="1:29" ht="15.75" x14ac:dyDescent="0.25">
      <c r="A22" s="46"/>
      <c r="B22" s="46"/>
      <c r="C22" s="46"/>
      <c r="D22" s="57" t="s">
        <v>27</v>
      </c>
      <c r="E22" s="46"/>
      <c r="F22" s="46"/>
      <c r="G22" s="46"/>
      <c r="H22" s="46"/>
      <c r="I22" s="46"/>
      <c r="J22" s="46"/>
      <c r="K22" s="46"/>
      <c r="L22" s="46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</row>
    <row r="23" spans="1:29" ht="15" x14ac:dyDescent="0.2">
      <c r="A23" s="46"/>
      <c r="B23" s="46"/>
      <c r="C23" s="46"/>
      <c r="D23" s="52"/>
      <c r="E23" s="46"/>
      <c r="F23" s="46"/>
      <c r="G23" s="46"/>
      <c r="H23" s="46"/>
      <c r="I23" s="46"/>
      <c r="J23" s="46"/>
      <c r="K23" s="46"/>
      <c r="L23" s="46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</row>
    <row r="24" spans="1:29" x14ac:dyDescent="0.2">
      <c r="A24" s="46"/>
      <c r="B24" s="46"/>
      <c r="C24" s="46"/>
      <c r="D24" s="214" t="s">
        <v>254</v>
      </c>
      <c r="E24" s="46"/>
      <c r="F24" s="46"/>
      <c r="G24" s="46"/>
      <c r="H24" s="46"/>
      <c r="I24" s="46"/>
      <c r="J24" s="46"/>
      <c r="K24" s="46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</row>
    <row r="25" spans="1:29" x14ac:dyDescent="0.2">
      <c r="A25" s="46"/>
      <c r="B25" s="46"/>
      <c r="C25" s="46"/>
      <c r="D25" s="214" t="s">
        <v>255</v>
      </c>
      <c r="E25" s="46"/>
      <c r="F25" s="46"/>
      <c r="G25" s="46"/>
      <c r="H25" s="46"/>
      <c r="I25" s="46"/>
      <c r="J25" s="46"/>
      <c r="K25" s="46"/>
      <c r="L25" s="46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</row>
    <row r="26" spans="1:29" x14ac:dyDescent="0.2">
      <c r="A26" s="46"/>
      <c r="B26" s="46"/>
      <c r="C26" s="46"/>
      <c r="D26" s="214" t="s">
        <v>256</v>
      </c>
      <c r="E26" s="46"/>
      <c r="F26" s="46"/>
      <c r="G26" s="46"/>
      <c r="H26" s="46"/>
      <c r="I26" s="46"/>
      <c r="J26" s="46"/>
      <c r="K26" s="46"/>
      <c r="L26" s="46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</row>
    <row r="27" spans="1:29" x14ac:dyDescent="0.2">
      <c r="A27" s="46"/>
      <c r="B27" s="46"/>
      <c r="C27" s="46"/>
      <c r="D27" s="214" t="s">
        <v>257</v>
      </c>
      <c r="E27" s="46"/>
      <c r="F27" s="46"/>
      <c r="G27" s="46"/>
      <c r="H27" s="46"/>
      <c r="I27" s="46"/>
      <c r="J27" s="46"/>
      <c r="K27" s="46"/>
      <c r="L27" s="46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</row>
    <row r="28" spans="1:29" x14ac:dyDescent="0.2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</row>
    <row r="29" spans="1:29" x14ac:dyDescent="0.2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</row>
    <row r="30" spans="1:29" x14ac:dyDescent="0.2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</row>
    <row r="31" spans="1:29" x14ac:dyDescent="0.2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</row>
    <row r="32" spans="1:29" x14ac:dyDescent="0.2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</row>
    <row r="33" spans="1:29" x14ac:dyDescent="0.2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</row>
    <row r="34" spans="1:29" x14ac:dyDescent="0.2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</row>
    <row r="35" spans="1:29" x14ac:dyDescent="0.2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</row>
    <row r="36" spans="1:29" x14ac:dyDescent="0.2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</row>
    <row r="37" spans="1:29" x14ac:dyDescent="0.2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</row>
    <row r="38" spans="1:29" x14ac:dyDescent="0.2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</row>
    <row r="39" spans="1:29" x14ac:dyDescent="0.2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</row>
    <row r="40" spans="1:29" x14ac:dyDescent="0.2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</row>
    <row r="41" spans="1:29" x14ac:dyDescent="0.2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</row>
    <row r="42" spans="1:29" x14ac:dyDescent="0.2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</row>
    <row r="43" spans="1:29" x14ac:dyDescent="0.2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</row>
    <row r="44" spans="1:29" x14ac:dyDescent="0.2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</row>
    <row r="45" spans="1:29" x14ac:dyDescent="0.2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</row>
    <row r="46" spans="1:29" x14ac:dyDescent="0.2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</row>
    <row r="47" spans="1:29" x14ac:dyDescent="0.2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</row>
    <row r="48" spans="1:29" x14ac:dyDescent="0.2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</row>
    <row r="49" spans="1:12" x14ac:dyDescent="0.2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</row>
    <row r="50" spans="1:12" x14ac:dyDescent="0.2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</row>
    <row r="51" spans="1:12" x14ac:dyDescent="0.2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</row>
    <row r="52" spans="1:12" x14ac:dyDescent="0.2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</row>
    <row r="53" spans="1:12" x14ac:dyDescent="0.2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</row>
    <row r="54" spans="1:12" x14ac:dyDescent="0.2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</row>
    <row r="55" spans="1:12" x14ac:dyDescent="0.2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</row>
    <row r="56" spans="1:12" x14ac:dyDescent="0.2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</row>
    <row r="57" spans="1:12" x14ac:dyDescent="0.2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</row>
    <row r="58" spans="1:12" x14ac:dyDescent="0.2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</row>
    <row r="59" spans="1:12" x14ac:dyDescent="0.2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</row>
    <row r="60" spans="1:12" x14ac:dyDescent="0.2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</row>
    <row r="61" spans="1:12" x14ac:dyDescent="0.2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</row>
    <row r="62" spans="1:12" x14ac:dyDescent="0.2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</row>
    <row r="63" spans="1:12" x14ac:dyDescent="0.2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</row>
    <row r="64" spans="1:12" x14ac:dyDescent="0.2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</row>
    <row r="65" spans="1:12" x14ac:dyDescent="0.2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</row>
    <row r="66" spans="1:12" x14ac:dyDescent="0.2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</row>
    <row r="67" spans="1:12" x14ac:dyDescent="0.2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</row>
    <row r="68" spans="1:12" x14ac:dyDescent="0.2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</row>
    <row r="69" spans="1:12" x14ac:dyDescent="0.2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</row>
    <row r="70" spans="1:12" x14ac:dyDescent="0.2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</row>
    <row r="71" spans="1:12" x14ac:dyDescent="0.2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</row>
    <row r="72" spans="1:12" x14ac:dyDescent="0.2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</row>
    <row r="73" spans="1:12" x14ac:dyDescent="0.2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</row>
    <row r="74" spans="1:12" x14ac:dyDescent="0.2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</row>
    <row r="75" spans="1:12" x14ac:dyDescent="0.2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</row>
    <row r="76" spans="1:12" x14ac:dyDescent="0.2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</row>
    <row r="77" spans="1:12" x14ac:dyDescent="0.2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</row>
    <row r="78" spans="1:12" x14ac:dyDescent="0.2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</row>
    <row r="79" spans="1:12" x14ac:dyDescent="0.2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</row>
    <row r="80" spans="1:12" x14ac:dyDescent="0.2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</row>
    <row r="81" spans="1:12" x14ac:dyDescent="0.2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</row>
    <row r="82" spans="1:12" x14ac:dyDescent="0.2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</row>
    <row r="83" spans="1:12" x14ac:dyDescent="0.2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</row>
    <row r="84" spans="1:12" x14ac:dyDescent="0.2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</row>
    <row r="85" spans="1:12" x14ac:dyDescent="0.2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</row>
    <row r="86" spans="1:12" x14ac:dyDescent="0.2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</row>
    <row r="87" spans="1:12" x14ac:dyDescent="0.2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</row>
    <row r="88" spans="1:12" x14ac:dyDescent="0.2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</row>
    <row r="89" spans="1:12" x14ac:dyDescent="0.2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</row>
    <row r="90" spans="1:12" x14ac:dyDescent="0.2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</row>
    <row r="91" spans="1:12" x14ac:dyDescent="0.2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</row>
    <row r="92" spans="1:12" x14ac:dyDescent="0.2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</row>
    <row r="93" spans="1:12" x14ac:dyDescent="0.2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</row>
    <row r="94" spans="1:12" x14ac:dyDescent="0.2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</row>
    <row r="95" spans="1:12" x14ac:dyDescent="0.2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</row>
    <row r="96" spans="1:12" x14ac:dyDescent="0.2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</row>
    <row r="97" spans="1:12" x14ac:dyDescent="0.2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</row>
    <row r="98" spans="1:12" x14ac:dyDescent="0.2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</row>
    <row r="99" spans="1:12" x14ac:dyDescent="0.2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</row>
    <row r="100" spans="1:12" x14ac:dyDescent="0.2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</row>
    <row r="101" spans="1:12" x14ac:dyDescent="0.2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</row>
    <row r="102" spans="1:12" x14ac:dyDescent="0.2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</row>
    <row r="103" spans="1:12" x14ac:dyDescent="0.2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</row>
    <row r="104" spans="1:12" x14ac:dyDescent="0.2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</row>
    <row r="105" spans="1:12" x14ac:dyDescent="0.2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</row>
    <row r="106" spans="1:12" x14ac:dyDescent="0.2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4">
    <pageSetUpPr fitToPage="1"/>
  </sheetPr>
  <dimension ref="B1:J5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5703125" customWidth="1"/>
    <col min="4" max="4" width="16.140625" customWidth="1"/>
    <col min="5" max="9" width="14.28515625" customWidth="1"/>
    <col min="10" max="10" width="3.140625" customWidth="1"/>
  </cols>
  <sheetData>
    <row r="1" spans="2:10" ht="18" x14ac:dyDescent="0.25">
      <c r="C1" s="1" t="s">
        <v>258</v>
      </c>
      <c r="D1" s="1"/>
      <c r="E1" s="1"/>
    </row>
    <row r="2" spans="2:10" ht="15.75" customHeight="1" x14ac:dyDescent="0.2">
      <c r="C2" s="2" t="s">
        <v>10</v>
      </c>
      <c r="D2" s="2"/>
      <c r="E2" s="2"/>
    </row>
    <row r="3" spans="2:10" ht="15.75" customHeight="1" x14ac:dyDescent="0.2"/>
    <row r="4" spans="2:10" ht="15.75" customHeight="1" x14ac:dyDescent="0.2">
      <c r="C4" s="3" t="s">
        <v>1</v>
      </c>
      <c r="D4" s="3"/>
      <c r="E4" s="3"/>
      <c r="F4" s="2"/>
      <c r="G4" s="2"/>
      <c r="H4" s="2"/>
      <c r="I4" s="2"/>
    </row>
    <row r="5" spans="2:10" ht="15.75" customHeight="1" thickBot="1" x14ac:dyDescent="0.25">
      <c r="C5" s="23"/>
      <c r="D5" s="23"/>
      <c r="E5" s="23"/>
      <c r="F5" s="24"/>
      <c r="G5" s="2"/>
      <c r="H5" s="2"/>
      <c r="I5" s="2"/>
    </row>
    <row r="6" spans="2:10" ht="15.75" customHeight="1" x14ac:dyDescent="0.2">
      <c r="B6" s="4"/>
      <c r="C6" s="25"/>
      <c r="D6" s="25"/>
      <c r="E6" s="25"/>
      <c r="F6" s="26"/>
      <c r="G6" s="26"/>
      <c r="H6" s="6"/>
      <c r="I6" s="37"/>
      <c r="J6" s="37"/>
    </row>
    <row r="7" spans="2:10" ht="15.75" customHeight="1" x14ac:dyDescent="0.2">
      <c r="B7" s="7"/>
      <c r="C7" s="68" t="s">
        <v>63</v>
      </c>
      <c r="D7" s="84" t="s">
        <v>64</v>
      </c>
      <c r="E7" s="84" t="s">
        <v>76</v>
      </c>
      <c r="F7" s="87" t="s">
        <v>77</v>
      </c>
      <c r="G7" s="87" t="s">
        <v>81</v>
      </c>
      <c r="H7" s="30"/>
      <c r="I7" s="38"/>
      <c r="J7" s="38"/>
    </row>
    <row r="8" spans="2:10" ht="15.75" customHeight="1" x14ac:dyDescent="0.2">
      <c r="B8" s="7"/>
      <c r="C8" s="81" t="s">
        <v>66</v>
      </c>
      <c r="D8" s="86">
        <v>0.25</v>
      </c>
      <c r="E8" s="86">
        <v>0.24</v>
      </c>
      <c r="F8" s="86">
        <v>0.45</v>
      </c>
      <c r="G8" s="86">
        <v>0.33</v>
      </c>
      <c r="H8" s="30"/>
      <c r="I8" s="38"/>
      <c r="J8" s="38"/>
    </row>
    <row r="9" spans="2:10" ht="15.75" customHeight="1" x14ac:dyDescent="0.2">
      <c r="B9" s="7"/>
      <c r="C9" s="81" t="s">
        <v>84</v>
      </c>
      <c r="D9" s="86">
        <v>0.4</v>
      </c>
      <c r="E9" s="86">
        <v>0.09</v>
      </c>
      <c r="F9" s="86">
        <v>0.1</v>
      </c>
      <c r="G9" s="86">
        <v>0.15</v>
      </c>
      <c r="H9" s="30"/>
      <c r="I9" s="38"/>
      <c r="J9" s="38"/>
    </row>
    <row r="10" spans="2:10" ht="15.75" customHeight="1" x14ac:dyDescent="0.2">
      <c r="B10" s="7"/>
      <c r="C10" s="81" t="s">
        <v>85</v>
      </c>
      <c r="D10" s="86">
        <v>0.3</v>
      </c>
      <c r="E10" s="86">
        <v>0.03</v>
      </c>
      <c r="F10" s="86">
        <v>-0.1</v>
      </c>
      <c r="G10" s="86">
        <v>-0.05</v>
      </c>
      <c r="H10" s="30"/>
      <c r="I10" s="38"/>
      <c r="J10" s="38"/>
    </row>
    <row r="11" spans="2:10" ht="15.75" customHeight="1" x14ac:dyDescent="0.2">
      <c r="B11" s="7"/>
      <c r="C11" s="81" t="s">
        <v>86</v>
      </c>
      <c r="D11" s="220">
        <f>1-D8-D9-D10</f>
        <v>4.9999999999999989E-2</v>
      </c>
      <c r="E11" s="86">
        <v>-0.05</v>
      </c>
      <c r="F11" s="86">
        <v>-0.25</v>
      </c>
      <c r="G11" s="86">
        <v>-0.09</v>
      </c>
      <c r="H11" s="30"/>
      <c r="I11" s="38"/>
      <c r="J11" s="38"/>
    </row>
    <row r="12" spans="2:10" ht="15.75" customHeight="1" x14ac:dyDescent="0.2">
      <c r="B12" s="7"/>
      <c r="C12" s="81"/>
      <c r="D12" s="85"/>
      <c r="E12" s="86"/>
      <c r="F12" s="86"/>
      <c r="G12" s="86"/>
      <c r="H12" s="30"/>
      <c r="I12" s="38"/>
      <c r="J12" s="38"/>
    </row>
    <row r="13" spans="2:10" ht="15.75" customHeight="1" x14ac:dyDescent="0.2">
      <c r="B13" s="7"/>
      <c r="C13" s="81" t="s">
        <v>82</v>
      </c>
      <c r="D13" s="85"/>
      <c r="E13" s="86">
        <v>0.3</v>
      </c>
      <c r="F13" s="86">
        <v>0.4</v>
      </c>
      <c r="G13" s="86">
        <v>0.3</v>
      </c>
      <c r="H13" s="30"/>
      <c r="I13" s="38"/>
      <c r="J13" s="38"/>
    </row>
    <row r="14" spans="2:10" ht="15.75" customHeight="1" thickBot="1" x14ac:dyDescent="0.25">
      <c r="B14" s="10"/>
      <c r="C14" s="11"/>
      <c r="D14" s="11"/>
      <c r="E14" s="11"/>
      <c r="F14" s="11"/>
      <c r="G14" s="11"/>
      <c r="H14" s="12"/>
      <c r="I14" s="37"/>
      <c r="J14" s="37"/>
    </row>
    <row r="15" spans="2:10" ht="15.75" customHeight="1" x14ac:dyDescent="0.2">
      <c r="C15" s="2"/>
      <c r="D15" s="2"/>
      <c r="E15" s="2"/>
      <c r="F15" s="2"/>
      <c r="G15" s="2"/>
      <c r="H15" s="2"/>
      <c r="I15" s="2"/>
    </row>
    <row r="16" spans="2:10" ht="15.75" customHeight="1" x14ac:dyDescent="0.2">
      <c r="C16" s="3" t="s">
        <v>2</v>
      </c>
      <c r="D16" s="3"/>
      <c r="E16" s="3"/>
      <c r="F16" s="2"/>
      <c r="G16" s="2"/>
      <c r="H16" s="2"/>
      <c r="I16" s="2"/>
    </row>
    <row r="17" spans="2:10" ht="15.75" customHeight="1" thickBot="1" x14ac:dyDescent="0.25">
      <c r="C17" s="23"/>
      <c r="D17" s="23"/>
      <c r="E17" s="23"/>
      <c r="F17" s="2"/>
      <c r="G17" s="2"/>
      <c r="H17" s="2"/>
      <c r="I17" s="2"/>
    </row>
    <row r="18" spans="2:10" ht="15.75" customHeight="1" x14ac:dyDescent="0.2">
      <c r="B18" s="13"/>
      <c r="C18" s="15"/>
      <c r="D18" s="15"/>
      <c r="E18" s="15"/>
      <c r="F18" s="31"/>
      <c r="G18" s="31"/>
      <c r="H18" s="33"/>
      <c r="I18" s="33"/>
      <c r="J18" s="28"/>
    </row>
    <row r="19" spans="2:10" ht="30" x14ac:dyDescent="0.2">
      <c r="B19" s="16"/>
      <c r="C19" s="69" t="s">
        <v>76</v>
      </c>
      <c r="D19" s="88" t="s">
        <v>64</v>
      </c>
      <c r="E19" s="70" t="s">
        <v>83</v>
      </c>
      <c r="F19" s="75" t="s">
        <v>67</v>
      </c>
      <c r="G19" s="40" t="s">
        <v>78</v>
      </c>
      <c r="H19" s="39" t="s">
        <v>33</v>
      </c>
      <c r="I19" s="89" t="s">
        <v>67</v>
      </c>
      <c r="J19" s="29"/>
    </row>
    <row r="20" spans="2:10" ht="15.75" customHeight="1" x14ac:dyDescent="0.2">
      <c r="B20" s="16"/>
      <c r="C20" s="18" t="s">
        <v>66</v>
      </c>
      <c r="D20" s="215">
        <f>D8</f>
        <v>0.25</v>
      </c>
      <c r="E20" s="90">
        <f>(E13*E8)+(F8*F13)+(G8*G13)</f>
        <v>0.35099999999999998</v>
      </c>
      <c r="F20" s="90">
        <f>D20*E20</f>
        <v>8.7749999999999995E-2</v>
      </c>
      <c r="G20" s="90">
        <f>E20-$F$24</f>
        <v>0.23934999999999998</v>
      </c>
      <c r="H20" s="94">
        <f>G20*G20</f>
        <v>5.7288422499999991E-2</v>
      </c>
      <c r="I20" s="93">
        <f>H20*D20</f>
        <v>1.4322105624999998E-2</v>
      </c>
      <c r="J20" s="29"/>
    </row>
    <row r="21" spans="2:10" ht="15.75" customHeight="1" x14ac:dyDescent="0.2">
      <c r="B21" s="16"/>
      <c r="C21" s="18" t="s">
        <v>84</v>
      </c>
      <c r="D21" s="215">
        <f>D9</f>
        <v>0.4</v>
      </c>
      <c r="E21" s="90">
        <f>(E9*E13)+(F9*F13)+(G9*G13)</f>
        <v>0.112</v>
      </c>
      <c r="F21" s="90">
        <f>D21*E21</f>
        <v>4.4800000000000006E-2</v>
      </c>
      <c r="G21" s="90">
        <f>E21-$F$24</f>
        <v>3.5000000000000309E-4</v>
      </c>
      <c r="H21" s="94">
        <f>G21*G21</f>
        <v>1.2250000000000216E-7</v>
      </c>
      <c r="I21" s="93">
        <f>H21*D21</f>
        <v>4.9000000000000869E-8</v>
      </c>
      <c r="J21" s="29"/>
    </row>
    <row r="22" spans="2:10" ht="15.75" customHeight="1" x14ac:dyDescent="0.2">
      <c r="B22" s="16"/>
      <c r="C22" s="18" t="s">
        <v>87</v>
      </c>
      <c r="D22" s="215">
        <f>D10</f>
        <v>0.3</v>
      </c>
      <c r="E22" s="90">
        <f>(E10*E13)+(F10*F13)+(G10*G13)</f>
        <v>-4.6000000000000006E-2</v>
      </c>
      <c r="F22" s="90">
        <f>D22*E22</f>
        <v>-1.3800000000000002E-2</v>
      </c>
      <c r="G22" s="90">
        <f>E22-$F$24</f>
        <v>-0.15765000000000001</v>
      </c>
      <c r="H22" s="94">
        <f>G22*G22</f>
        <v>2.4853522500000003E-2</v>
      </c>
      <c r="I22" s="93">
        <f>H22*D22</f>
        <v>7.4560567500000004E-3</v>
      </c>
      <c r="J22" s="29"/>
    </row>
    <row r="23" spans="2:10" ht="15.75" customHeight="1" x14ac:dyDescent="0.2">
      <c r="B23" s="16"/>
      <c r="C23" s="18" t="s">
        <v>86</v>
      </c>
      <c r="D23" s="215">
        <f>D11</f>
        <v>4.9999999999999989E-2</v>
      </c>
      <c r="E23" s="90">
        <f>(E11*E13)+(F11*F13)+(G11*G13)</f>
        <v>-0.14200000000000002</v>
      </c>
      <c r="F23" s="92">
        <f>D23*E23</f>
        <v>-7.0999999999999995E-3</v>
      </c>
      <c r="G23" s="90">
        <f>E23-$F$24</f>
        <v>-0.25365000000000004</v>
      </c>
      <c r="H23" s="94">
        <f>G23*G23</f>
        <v>6.4338322500000017E-2</v>
      </c>
      <c r="I23" s="95">
        <f>H23*D23</f>
        <v>3.2169161250000002E-3</v>
      </c>
      <c r="J23" s="29"/>
    </row>
    <row r="24" spans="2:10" ht="15.75" customHeight="1" x14ac:dyDescent="0.25">
      <c r="B24" s="16"/>
      <c r="C24" s="18"/>
      <c r="D24" s="18"/>
      <c r="E24" s="91" t="s">
        <v>79</v>
      </c>
      <c r="F24" s="100">
        <f>F20+F21+F22+F23</f>
        <v>0.11165</v>
      </c>
      <c r="G24" s="45"/>
      <c r="H24" s="97" t="s">
        <v>80</v>
      </c>
      <c r="I24" s="98">
        <f>I20+I21+I22+I23</f>
        <v>2.4995127499999999E-2</v>
      </c>
      <c r="J24" s="29"/>
    </row>
    <row r="25" spans="2:10" ht="15.75" customHeight="1" x14ac:dyDescent="0.2">
      <c r="B25" s="16"/>
      <c r="C25" s="18"/>
      <c r="D25" s="18"/>
      <c r="E25" s="14"/>
      <c r="F25" s="32"/>
      <c r="G25" s="32"/>
      <c r="H25" s="34"/>
      <c r="I25" s="34"/>
      <c r="J25" s="29"/>
    </row>
    <row r="26" spans="2:10" ht="15.75" customHeight="1" x14ac:dyDescent="0.25">
      <c r="B26" s="16"/>
      <c r="C26" s="18"/>
      <c r="D26" s="18" t="s">
        <v>259</v>
      </c>
      <c r="E26" s="59">
        <f>SQRT(I24)</f>
        <v>0.15809847405968216</v>
      </c>
      <c r="F26" s="32"/>
      <c r="G26" s="32"/>
      <c r="H26" s="34"/>
      <c r="I26" s="34"/>
      <c r="J26" s="29"/>
    </row>
    <row r="27" spans="2:10" ht="15.75" customHeight="1" thickBot="1" x14ac:dyDescent="0.25">
      <c r="B27" s="19"/>
      <c r="C27" s="35"/>
      <c r="D27" s="35"/>
      <c r="E27" s="35"/>
      <c r="F27" s="42"/>
      <c r="G27" s="43"/>
      <c r="H27" s="44"/>
      <c r="I27" s="44"/>
      <c r="J27" s="21"/>
    </row>
    <row r="28" spans="2:10" ht="15.75" customHeight="1" x14ac:dyDescent="0.2"/>
    <row r="29" spans="2:10" ht="15.75" customHeight="1" x14ac:dyDescent="0.2"/>
    <row r="30" spans="2:10" ht="15.75" customHeight="1" x14ac:dyDescent="0.2"/>
    <row r="31" spans="2:10" ht="15.75" customHeight="1" x14ac:dyDescent="0.2"/>
    <row r="32" spans="2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</sheetData>
  <phoneticPr fontId="0" type="noConversion"/>
  <pageMargins left="0.75" right="0.75" top="1" bottom="1" header="0.5" footer="0.5"/>
  <pageSetup scale="98" orientation="landscape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G4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0.28515625" bestFit="1" customWidth="1"/>
    <col min="4" max="4" width="10.140625" customWidth="1"/>
    <col min="5" max="5" width="3.140625" customWidth="1"/>
    <col min="6" max="6" width="10.140625" customWidth="1"/>
    <col min="7" max="7" width="11.5703125" customWidth="1"/>
    <col min="8" max="8" width="3.140625" customWidth="1"/>
  </cols>
  <sheetData>
    <row r="1" spans="2:7" ht="18" x14ac:dyDescent="0.25">
      <c r="C1" s="1" t="s">
        <v>258</v>
      </c>
    </row>
    <row r="2" spans="2:7" ht="15.75" customHeight="1" x14ac:dyDescent="0.2">
      <c r="C2" s="2" t="s">
        <v>11</v>
      </c>
    </row>
    <row r="3" spans="2:7" ht="15.75" customHeight="1" x14ac:dyDescent="0.2"/>
    <row r="4" spans="2:7" ht="15.75" customHeight="1" x14ac:dyDescent="0.2">
      <c r="C4" s="3" t="s">
        <v>1</v>
      </c>
      <c r="D4" s="2"/>
      <c r="E4" s="2"/>
      <c r="F4" s="2"/>
      <c r="G4" s="2"/>
    </row>
    <row r="5" spans="2:7" ht="15.75" customHeight="1" thickBot="1" x14ac:dyDescent="0.25">
      <c r="C5" s="23"/>
      <c r="D5" s="2"/>
      <c r="E5" s="2"/>
      <c r="F5" s="2"/>
      <c r="G5" s="2"/>
    </row>
    <row r="6" spans="2:7" ht="15.75" customHeight="1" x14ac:dyDescent="0.2">
      <c r="B6" s="4"/>
      <c r="C6" s="25"/>
      <c r="D6" s="26"/>
      <c r="E6" s="6"/>
      <c r="F6" s="2"/>
      <c r="G6" s="2"/>
    </row>
    <row r="7" spans="2:7" ht="15.75" customHeight="1" x14ac:dyDescent="0.2">
      <c r="B7" s="7"/>
      <c r="C7" s="5" t="s">
        <v>88</v>
      </c>
      <c r="D7" s="67">
        <v>0.15</v>
      </c>
      <c r="E7" s="27"/>
      <c r="F7" s="2"/>
      <c r="G7" s="2"/>
    </row>
    <row r="8" spans="2:7" ht="15.75" customHeight="1" x14ac:dyDescent="0.2">
      <c r="B8" s="7"/>
      <c r="C8" s="5" t="s">
        <v>89</v>
      </c>
      <c r="D8" s="67">
        <v>0.35</v>
      </c>
      <c r="E8" s="27"/>
      <c r="F8" s="2"/>
      <c r="G8" s="2"/>
    </row>
    <row r="9" spans="2:7" ht="15.75" customHeight="1" x14ac:dyDescent="0.2">
      <c r="B9" s="7"/>
      <c r="C9" s="5" t="s">
        <v>90</v>
      </c>
      <c r="D9" s="67">
        <v>0.3</v>
      </c>
      <c r="E9" s="27"/>
      <c r="F9" s="2"/>
      <c r="G9" s="2"/>
    </row>
    <row r="10" spans="2:7" ht="15.75" customHeight="1" x14ac:dyDescent="0.2">
      <c r="B10" s="7"/>
      <c r="C10" s="5" t="s">
        <v>91</v>
      </c>
      <c r="D10" s="219">
        <f>1-D7-D8-D9</f>
        <v>0.2</v>
      </c>
      <c r="E10" s="27"/>
      <c r="F10" s="2"/>
      <c r="G10" s="2"/>
    </row>
    <row r="11" spans="2:7" ht="15.75" customHeight="1" x14ac:dyDescent="0.2">
      <c r="B11" s="7"/>
      <c r="C11" s="5" t="s">
        <v>92</v>
      </c>
      <c r="D11" s="61">
        <v>0.75</v>
      </c>
      <c r="E11" s="27"/>
      <c r="F11" s="2"/>
      <c r="G11" s="2"/>
    </row>
    <row r="12" spans="2:7" ht="15.75" customHeight="1" x14ac:dyDescent="0.2">
      <c r="B12" s="7"/>
      <c r="C12" s="5" t="s">
        <v>93</v>
      </c>
      <c r="D12" s="61">
        <v>1.9</v>
      </c>
      <c r="E12" s="27"/>
      <c r="F12" s="2"/>
      <c r="G12" s="2"/>
    </row>
    <row r="13" spans="2:7" ht="15.75" customHeight="1" x14ac:dyDescent="0.2">
      <c r="B13" s="7"/>
      <c r="C13" s="5" t="s">
        <v>94</v>
      </c>
      <c r="D13" s="61">
        <v>1.38</v>
      </c>
      <c r="E13" s="27"/>
      <c r="F13" s="2"/>
      <c r="G13" s="2"/>
    </row>
    <row r="14" spans="2:7" ht="15.75" customHeight="1" x14ac:dyDescent="0.2">
      <c r="B14" s="7"/>
      <c r="C14" s="5" t="s">
        <v>95</v>
      </c>
      <c r="D14" s="61">
        <v>1.1599999999999999</v>
      </c>
      <c r="E14" s="27"/>
      <c r="F14" s="2"/>
      <c r="G14" s="2"/>
    </row>
    <row r="15" spans="2:7" ht="15.75" customHeight="1" thickBot="1" x14ac:dyDescent="0.25">
      <c r="B15" s="10"/>
      <c r="C15" s="11"/>
      <c r="D15" s="11"/>
      <c r="E15" s="12"/>
      <c r="F15" s="2"/>
      <c r="G15" s="2"/>
    </row>
    <row r="16" spans="2:7" ht="15.75" customHeight="1" x14ac:dyDescent="0.2">
      <c r="C16" s="2"/>
      <c r="D16" s="2"/>
      <c r="E16" s="2"/>
      <c r="F16" s="2"/>
      <c r="G16" s="2"/>
    </row>
    <row r="17" spans="2:7" ht="15.75" customHeight="1" x14ac:dyDescent="0.2">
      <c r="C17" s="3" t="s">
        <v>2</v>
      </c>
      <c r="D17" s="2"/>
      <c r="E17" s="2"/>
      <c r="F17" s="2"/>
      <c r="G17" s="2"/>
    </row>
    <row r="18" spans="2:7" ht="15.75" customHeight="1" thickBot="1" x14ac:dyDescent="0.25">
      <c r="C18" s="23"/>
      <c r="D18" s="2"/>
      <c r="E18" s="2"/>
      <c r="F18" s="2"/>
      <c r="G18" s="2"/>
    </row>
    <row r="19" spans="2:7" ht="15.75" customHeight="1" x14ac:dyDescent="0.2">
      <c r="B19" s="13"/>
      <c r="C19" s="15"/>
      <c r="D19" s="15"/>
      <c r="E19" s="28"/>
    </row>
    <row r="20" spans="2:7" ht="15.75" customHeight="1" x14ac:dyDescent="0.25">
      <c r="B20" s="16"/>
      <c r="C20" s="14" t="s">
        <v>51</v>
      </c>
      <c r="D20" s="101">
        <f>(D7*D11)+(D8*D12)+(D9*D13)+(D10*D14)</f>
        <v>1.4234999999999998</v>
      </c>
      <c r="E20" s="29"/>
    </row>
    <row r="21" spans="2:7" ht="15.75" customHeight="1" thickBot="1" x14ac:dyDescent="0.25">
      <c r="B21" s="19"/>
      <c r="C21" s="20"/>
      <c r="D21" s="20"/>
      <c r="E21" s="21"/>
    </row>
    <row r="22" spans="2:7" ht="15.75" customHeight="1" x14ac:dyDescent="0.2"/>
    <row r="23" spans="2:7" ht="15.75" customHeight="1" x14ac:dyDescent="0.2"/>
    <row r="24" spans="2:7" ht="15.75" customHeight="1" x14ac:dyDescent="0.2"/>
    <row r="25" spans="2:7" ht="15.75" customHeight="1" x14ac:dyDescent="0.2"/>
    <row r="26" spans="2:7" ht="15.75" customHeight="1" x14ac:dyDescent="0.2"/>
    <row r="27" spans="2:7" ht="15.75" customHeight="1" x14ac:dyDescent="0.2"/>
    <row r="28" spans="2:7" ht="15.75" customHeight="1" x14ac:dyDescent="0.2"/>
    <row r="29" spans="2:7" ht="15.75" customHeight="1" x14ac:dyDescent="0.2"/>
    <row r="30" spans="2:7" ht="15.75" customHeight="1" x14ac:dyDescent="0.2"/>
    <row r="31" spans="2:7" ht="15.75" customHeight="1" x14ac:dyDescent="0.2"/>
    <row r="32" spans="2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B1:G51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0.28515625" bestFit="1" customWidth="1"/>
    <col min="4" max="4" width="11.5703125" bestFit="1" customWidth="1"/>
    <col min="5" max="5" width="3.140625" customWidth="1"/>
    <col min="6" max="6" width="10.140625" customWidth="1"/>
    <col min="7" max="7" width="11.5703125" customWidth="1"/>
    <col min="8" max="8" width="3.140625" customWidth="1"/>
  </cols>
  <sheetData>
    <row r="1" spans="2:7" ht="18" x14ac:dyDescent="0.25">
      <c r="C1" s="1" t="s">
        <v>258</v>
      </c>
    </row>
    <row r="2" spans="2:7" ht="15.75" customHeight="1" x14ac:dyDescent="0.2">
      <c r="C2" s="2" t="s">
        <v>12</v>
      </c>
    </row>
    <row r="3" spans="2:7" ht="15.75" customHeight="1" x14ac:dyDescent="0.2"/>
    <row r="4" spans="2:7" ht="15.75" customHeight="1" x14ac:dyDescent="0.2">
      <c r="C4" s="3" t="s">
        <v>1</v>
      </c>
      <c r="D4" s="2"/>
      <c r="E4" s="2"/>
      <c r="F4" s="2"/>
      <c r="G4" s="2"/>
    </row>
    <row r="5" spans="2:7" ht="15.75" customHeight="1" thickBot="1" x14ac:dyDescent="0.25">
      <c r="C5" s="23"/>
      <c r="D5" s="2"/>
      <c r="E5" s="2"/>
      <c r="F5" s="2"/>
      <c r="G5" s="2"/>
    </row>
    <row r="6" spans="2:7" ht="15.75" customHeight="1" x14ac:dyDescent="0.2">
      <c r="B6" s="4"/>
      <c r="C6" s="25"/>
      <c r="D6" s="26"/>
      <c r="E6" s="6"/>
      <c r="F6" s="2"/>
      <c r="G6" s="2"/>
    </row>
    <row r="7" spans="2:7" ht="15.75" customHeight="1" x14ac:dyDescent="0.2">
      <c r="B7" s="7"/>
      <c r="C7" s="5" t="s">
        <v>96</v>
      </c>
      <c r="D7" s="67">
        <f>1/3</f>
        <v>0.33333333333333331</v>
      </c>
      <c r="E7" s="27"/>
      <c r="F7" s="2"/>
      <c r="G7" s="2"/>
    </row>
    <row r="8" spans="2:7" ht="15.75" customHeight="1" x14ac:dyDescent="0.2">
      <c r="B8" s="7"/>
      <c r="C8" s="5" t="s">
        <v>97</v>
      </c>
      <c r="D8" s="67">
        <f>1/3</f>
        <v>0.33333333333333331</v>
      </c>
      <c r="E8" s="27"/>
      <c r="F8" s="2"/>
      <c r="G8" s="2"/>
    </row>
    <row r="9" spans="2:7" ht="15.75" customHeight="1" x14ac:dyDescent="0.2">
      <c r="B9" s="7"/>
      <c r="C9" s="5" t="s">
        <v>98</v>
      </c>
      <c r="D9" s="219">
        <f>1-D7-D8</f>
        <v>0.33333333333333343</v>
      </c>
      <c r="E9" s="27"/>
      <c r="F9" s="2"/>
      <c r="G9" s="2"/>
    </row>
    <row r="10" spans="2:7" ht="15.75" customHeight="1" x14ac:dyDescent="0.2">
      <c r="B10" s="7"/>
      <c r="C10" s="5" t="s">
        <v>99</v>
      </c>
      <c r="D10" s="36">
        <v>0</v>
      </c>
      <c r="E10" s="27"/>
      <c r="F10" s="2"/>
      <c r="G10" s="2"/>
    </row>
    <row r="11" spans="2:7" ht="15.75" customHeight="1" x14ac:dyDescent="0.2">
      <c r="B11" s="7"/>
      <c r="C11" s="5" t="s">
        <v>100</v>
      </c>
      <c r="D11" s="61">
        <v>1.73</v>
      </c>
      <c r="E11" s="27"/>
      <c r="F11" s="2"/>
      <c r="G11" s="2"/>
    </row>
    <row r="12" spans="2:7" ht="15.75" customHeight="1" x14ac:dyDescent="0.2">
      <c r="B12" s="7"/>
      <c r="C12" s="5" t="s">
        <v>101</v>
      </c>
      <c r="D12" s="61">
        <v>1</v>
      </c>
      <c r="E12" s="27"/>
      <c r="F12" s="2"/>
      <c r="G12" s="2"/>
    </row>
    <row r="13" spans="2:7" ht="15.75" customHeight="1" thickBot="1" x14ac:dyDescent="0.25">
      <c r="B13" s="10"/>
      <c r="C13" s="11"/>
      <c r="D13" s="11"/>
      <c r="E13" s="12"/>
      <c r="F13" s="2"/>
      <c r="G13" s="2"/>
    </row>
    <row r="14" spans="2:7" ht="15.75" customHeight="1" x14ac:dyDescent="0.2">
      <c r="C14" s="2"/>
      <c r="D14" s="2"/>
      <c r="E14" s="2"/>
      <c r="F14" s="2"/>
      <c r="G14" s="2"/>
    </row>
    <row r="15" spans="2:7" ht="15.75" customHeight="1" x14ac:dyDescent="0.2">
      <c r="C15" s="3" t="s">
        <v>2</v>
      </c>
      <c r="D15" s="2"/>
      <c r="E15" s="2"/>
      <c r="F15" s="2"/>
      <c r="G15" s="2"/>
    </row>
    <row r="16" spans="2:7" ht="15.75" customHeight="1" thickBot="1" x14ac:dyDescent="0.25">
      <c r="C16" s="23"/>
      <c r="D16" s="2"/>
      <c r="E16" s="2"/>
      <c r="F16" s="2"/>
      <c r="G16" s="2"/>
    </row>
    <row r="17" spans="2:5" ht="15.75" customHeight="1" x14ac:dyDescent="0.2">
      <c r="B17" s="13"/>
      <c r="C17" s="15"/>
      <c r="D17" s="15"/>
      <c r="E17" s="28"/>
    </row>
    <row r="18" spans="2:5" ht="15.75" customHeight="1" x14ac:dyDescent="0.25">
      <c r="B18" s="16"/>
      <c r="C18" s="14" t="s">
        <v>102</v>
      </c>
      <c r="D18" s="101">
        <f>(D12-(D7*D10)-(D8*D11))/D9</f>
        <v>1.2699999999999996</v>
      </c>
      <c r="E18" s="29"/>
    </row>
    <row r="19" spans="2:5" ht="15.75" customHeight="1" thickBot="1" x14ac:dyDescent="0.25">
      <c r="B19" s="19"/>
      <c r="C19" s="20"/>
      <c r="D19" s="20"/>
      <c r="E19" s="21"/>
    </row>
    <row r="20" spans="2:5" ht="15.75" customHeight="1" x14ac:dyDescent="0.2"/>
    <row r="21" spans="2:5" ht="15.75" customHeight="1" x14ac:dyDescent="0.2"/>
    <row r="22" spans="2:5" ht="15.75" customHeight="1" x14ac:dyDescent="0.2"/>
    <row r="23" spans="2:5" ht="15.75" customHeight="1" x14ac:dyDescent="0.2"/>
    <row r="24" spans="2:5" ht="15.75" customHeight="1" x14ac:dyDescent="0.2"/>
    <row r="25" spans="2:5" ht="15.75" customHeight="1" x14ac:dyDescent="0.2"/>
    <row r="26" spans="2:5" ht="15.75" customHeight="1" x14ac:dyDescent="0.2"/>
    <row r="27" spans="2:5" ht="15.75" customHeight="1" x14ac:dyDescent="0.2"/>
    <row r="28" spans="2:5" ht="15.75" customHeight="1" x14ac:dyDescent="0.2"/>
    <row r="29" spans="2:5" ht="15.75" customHeight="1" x14ac:dyDescent="0.2"/>
    <row r="30" spans="2:5" ht="15.75" customHeight="1" x14ac:dyDescent="0.2"/>
    <row r="31" spans="2:5" ht="15.75" customHeight="1" x14ac:dyDescent="0.2"/>
    <row r="32" spans="2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G5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0.28515625" bestFit="1" customWidth="1"/>
    <col min="4" max="4" width="11.5703125" bestFit="1" customWidth="1"/>
    <col min="5" max="5" width="3.140625" customWidth="1"/>
    <col min="6" max="6" width="10.140625" customWidth="1"/>
    <col min="7" max="7" width="11.5703125" customWidth="1"/>
    <col min="8" max="8" width="3.140625" customWidth="1"/>
  </cols>
  <sheetData>
    <row r="1" spans="2:7" ht="18" x14ac:dyDescent="0.25">
      <c r="C1" s="1" t="s">
        <v>258</v>
      </c>
    </row>
    <row r="2" spans="2:7" ht="15.75" customHeight="1" x14ac:dyDescent="0.2">
      <c r="C2" s="2" t="s">
        <v>13</v>
      </c>
    </row>
    <row r="3" spans="2:7" ht="15.75" customHeight="1" x14ac:dyDescent="0.2"/>
    <row r="4" spans="2:7" ht="15.75" customHeight="1" x14ac:dyDescent="0.2">
      <c r="C4" s="3" t="s">
        <v>1</v>
      </c>
      <c r="D4" s="2"/>
      <c r="E4" s="2"/>
      <c r="F4" s="2"/>
      <c r="G4" s="2"/>
    </row>
    <row r="5" spans="2:7" ht="15.75" customHeight="1" thickBot="1" x14ac:dyDescent="0.25">
      <c r="C5" s="23"/>
      <c r="D5" s="2"/>
      <c r="E5" s="2"/>
      <c r="F5" s="2"/>
      <c r="G5" s="2"/>
    </row>
    <row r="6" spans="2:7" ht="15.75" customHeight="1" x14ac:dyDescent="0.2">
      <c r="B6" s="4"/>
      <c r="C6" s="25"/>
      <c r="D6" s="26"/>
      <c r="E6" s="6"/>
      <c r="F6" s="2"/>
      <c r="G6" s="2"/>
    </row>
    <row r="7" spans="2:7" ht="15.75" customHeight="1" x14ac:dyDescent="0.2">
      <c r="B7" s="7"/>
      <c r="C7" s="5" t="s">
        <v>103</v>
      </c>
      <c r="D7" s="61">
        <v>1.1499999999999999</v>
      </c>
      <c r="E7" s="27"/>
      <c r="F7" s="2"/>
      <c r="G7" s="2"/>
    </row>
    <row r="8" spans="2:7" ht="15.75" customHeight="1" x14ac:dyDescent="0.2">
      <c r="B8" s="7"/>
      <c r="C8" s="5" t="s">
        <v>104</v>
      </c>
      <c r="D8" s="67">
        <v>0.106</v>
      </c>
      <c r="E8" s="27"/>
      <c r="F8" s="2"/>
      <c r="G8" s="2"/>
    </row>
    <row r="9" spans="2:7" ht="15.75" customHeight="1" x14ac:dyDescent="0.2">
      <c r="B9" s="7"/>
      <c r="C9" s="5" t="s">
        <v>105</v>
      </c>
      <c r="D9" s="67">
        <v>4.4999999999999998E-2</v>
      </c>
      <c r="E9" s="27"/>
      <c r="F9" s="2"/>
      <c r="G9" s="2"/>
    </row>
    <row r="10" spans="2:7" ht="15.75" customHeight="1" thickBot="1" x14ac:dyDescent="0.25">
      <c r="B10" s="10"/>
      <c r="C10" s="11"/>
      <c r="D10" s="11"/>
      <c r="E10" s="12"/>
      <c r="F10" s="2"/>
      <c r="G10" s="2"/>
    </row>
    <row r="11" spans="2:7" ht="15.75" customHeight="1" x14ac:dyDescent="0.2">
      <c r="C11" s="2"/>
      <c r="D11" s="2"/>
      <c r="E11" s="2"/>
      <c r="F11" s="2"/>
      <c r="G11" s="2"/>
    </row>
    <row r="12" spans="2:7" ht="15.75" customHeight="1" x14ac:dyDescent="0.2">
      <c r="C12" s="3" t="s">
        <v>2</v>
      </c>
      <c r="D12" s="2"/>
      <c r="E12" s="2"/>
      <c r="F12" s="2"/>
      <c r="G12" s="2"/>
    </row>
    <row r="13" spans="2:7" ht="15.75" customHeight="1" thickBot="1" x14ac:dyDescent="0.25">
      <c r="C13" s="23"/>
      <c r="D13" s="2"/>
      <c r="E13" s="2"/>
      <c r="F13" s="2"/>
      <c r="G13" s="2"/>
    </row>
    <row r="14" spans="2:7" ht="15.75" customHeight="1" x14ac:dyDescent="0.2">
      <c r="B14" s="13"/>
      <c r="C14" s="15"/>
      <c r="D14" s="15"/>
      <c r="E14" s="28"/>
    </row>
    <row r="15" spans="2:7" ht="15.75" customHeight="1" x14ac:dyDescent="0.25">
      <c r="B15" s="16"/>
      <c r="C15" s="14" t="s">
        <v>106</v>
      </c>
      <c r="D15" s="59">
        <f>D9+(D7*(D8-D9))</f>
        <v>0.11514999999999999</v>
      </c>
      <c r="E15" s="29"/>
    </row>
    <row r="16" spans="2:7" ht="15.75" customHeight="1" thickBot="1" x14ac:dyDescent="0.25">
      <c r="B16" s="19"/>
      <c r="C16" s="20"/>
      <c r="D16" s="20"/>
      <c r="E16" s="21"/>
    </row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G55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0.28515625" bestFit="1" customWidth="1"/>
    <col min="4" max="4" width="11.5703125" bestFit="1" customWidth="1"/>
    <col min="5" max="5" width="3.140625" customWidth="1"/>
    <col min="6" max="6" width="10.140625" customWidth="1"/>
    <col min="7" max="7" width="11.5703125" customWidth="1"/>
    <col min="8" max="8" width="3.140625" customWidth="1"/>
  </cols>
  <sheetData>
    <row r="1" spans="2:7" ht="18" x14ac:dyDescent="0.25">
      <c r="C1" s="1" t="s">
        <v>258</v>
      </c>
    </row>
    <row r="2" spans="2:7" ht="15.75" customHeight="1" x14ac:dyDescent="0.2">
      <c r="C2" s="2" t="s">
        <v>28</v>
      </c>
    </row>
    <row r="3" spans="2:7" ht="15.75" customHeight="1" x14ac:dyDescent="0.2"/>
    <row r="4" spans="2:7" ht="15.75" customHeight="1" x14ac:dyDescent="0.2">
      <c r="C4" s="3" t="s">
        <v>1</v>
      </c>
      <c r="D4" s="2"/>
      <c r="E4" s="2"/>
      <c r="F4" s="2"/>
      <c r="G4" s="2"/>
    </row>
    <row r="5" spans="2:7" ht="15.75" customHeight="1" thickBot="1" x14ac:dyDescent="0.25">
      <c r="C5" s="23"/>
      <c r="D5" s="2"/>
      <c r="E5" s="2"/>
      <c r="F5" s="2"/>
      <c r="G5" s="2"/>
    </row>
    <row r="6" spans="2:7" ht="15.75" customHeight="1" x14ac:dyDescent="0.2">
      <c r="B6" s="4"/>
      <c r="C6" s="25"/>
      <c r="D6" s="26"/>
      <c r="E6" s="6"/>
      <c r="F6" s="2"/>
      <c r="G6" s="2"/>
    </row>
    <row r="7" spans="2:7" ht="15.75" customHeight="1" x14ac:dyDescent="0.2">
      <c r="B7" s="7"/>
      <c r="C7" s="5" t="s">
        <v>106</v>
      </c>
      <c r="D7" s="67">
        <v>0.13400000000000001</v>
      </c>
      <c r="E7" s="27"/>
      <c r="F7" s="2"/>
      <c r="G7" s="2"/>
    </row>
    <row r="8" spans="2:7" ht="15.75" customHeight="1" x14ac:dyDescent="0.2">
      <c r="B8" s="7"/>
      <c r="C8" s="5" t="s">
        <v>107</v>
      </c>
      <c r="D8" s="67">
        <v>7.0000000000000007E-2</v>
      </c>
      <c r="E8" s="27"/>
      <c r="F8" s="2"/>
      <c r="G8" s="2"/>
    </row>
    <row r="9" spans="2:7" ht="15.75" customHeight="1" x14ac:dyDescent="0.2">
      <c r="B9" s="7"/>
      <c r="C9" s="5" t="s">
        <v>105</v>
      </c>
      <c r="D9" s="67">
        <v>3.7999999999999999E-2</v>
      </c>
      <c r="E9" s="27"/>
      <c r="F9" s="2"/>
      <c r="G9" s="2"/>
    </row>
    <row r="10" spans="2:7" ht="15.75" customHeight="1" thickBot="1" x14ac:dyDescent="0.25">
      <c r="B10" s="10"/>
      <c r="C10" s="11"/>
      <c r="D10" s="11"/>
      <c r="E10" s="12"/>
      <c r="F10" s="2"/>
      <c r="G10" s="2"/>
    </row>
    <row r="11" spans="2:7" ht="15.75" customHeight="1" x14ac:dyDescent="0.2">
      <c r="C11" s="2"/>
      <c r="D11" s="2"/>
      <c r="E11" s="2"/>
      <c r="F11" s="2"/>
      <c r="G11" s="2"/>
    </row>
    <row r="12" spans="2:7" ht="15.75" customHeight="1" x14ac:dyDescent="0.2">
      <c r="C12" s="3" t="s">
        <v>2</v>
      </c>
      <c r="D12" s="2"/>
      <c r="E12" s="2"/>
      <c r="F12" s="2"/>
      <c r="G12" s="2"/>
    </row>
    <row r="13" spans="2:7" ht="15.75" customHeight="1" thickBot="1" x14ac:dyDescent="0.25">
      <c r="C13" s="23"/>
      <c r="D13" s="2"/>
      <c r="E13" s="2"/>
      <c r="F13" s="2"/>
      <c r="G13" s="2"/>
    </row>
    <row r="14" spans="2:7" ht="15.75" customHeight="1" x14ac:dyDescent="0.2">
      <c r="B14" s="13"/>
      <c r="C14" s="15"/>
      <c r="D14" s="15"/>
      <c r="E14" s="28"/>
    </row>
    <row r="15" spans="2:7" ht="15.75" customHeight="1" x14ac:dyDescent="0.25">
      <c r="B15" s="16"/>
      <c r="C15" s="14" t="s">
        <v>108</v>
      </c>
      <c r="D15" s="140">
        <f>(D7-D9)/D8</f>
        <v>1.3714285714285712</v>
      </c>
      <c r="E15" s="29"/>
    </row>
    <row r="16" spans="2:7" ht="15.75" customHeight="1" thickBot="1" x14ac:dyDescent="0.25">
      <c r="B16" s="19"/>
      <c r="C16" s="20"/>
      <c r="D16" s="20"/>
      <c r="E16" s="21"/>
    </row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G16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0.28515625" bestFit="1" customWidth="1"/>
    <col min="4" max="4" width="11.5703125" bestFit="1" customWidth="1"/>
    <col min="5" max="5" width="3.140625" customWidth="1"/>
    <col min="6" max="6" width="10.140625" customWidth="1"/>
    <col min="7" max="7" width="11.5703125" customWidth="1"/>
    <col min="8" max="8" width="3.140625" customWidth="1"/>
  </cols>
  <sheetData>
    <row r="1" spans="2:7" ht="18" x14ac:dyDescent="0.25">
      <c r="C1" s="1" t="s">
        <v>258</v>
      </c>
    </row>
    <row r="2" spans="2:7" ht="15" x14ac:dyDescent="0.2">
      <c r="C2" s="2" t="s">
        <v>29</v>
      </c>
    </row>
    <row r="4" spans="2:7" ht="15" x14ac:dyDescent="0.2">
      <c r="C4" s="3" t="s">
        <v>1</v>
      </c>
      <c r="D4" s="2"/>
      <c r="E4" s="2"/>
      <c r="F4" s="2"/>
      <c r="G4" s="2"/>
    </row>
    <row r="5" spans="2:7" ht="15.75" thickBot="1" x14ac:dyDescent="0.25">
      <c r="C5" s="23"/>
      <c r="D5" s="2"/>
      <c r="E5" s="2"/>
      <c r="F5" s="2"/>
      <c r="G5" s="2"/>
    </row>
    <row r="6" spans="2:7" ht="15" x14ac:dyDescent="0.2">
      <c r="B6" s="4"/>
      <c r="C6" s="25"/>
      <c r="D6" s="26"/>
      <c r="E6" s="6"/>
      <c r="F6" s="2"/>
      <c r="G6" s="2"/>
    </row>
    <row r="7" spans="2:7" ht="15" x14ac:dyDescent="0.2">
      <c r="B7" s="7"/>
      <c r="C7" s="5" t="s">
        <v>106</v>
      </c>
      <c r="D7" s="67">
        <v>0.13400000000000001</v>
      </c>
      <c r="E7" s="27"/>
      <c r="F7" s="2"/>
      <c r="G7" s="2"/>
    </row>
    <row r="8" spans="2:7" ht="15" x14ac:dyDescent="0.2">
      <c r="B8" s="7"/>
      <c r="C8" s="5" t="s">
        <v>108</v>
      </c>
      <c r="D8" s="61">
        <v>1.2</v>
      </c>
      <c r="E8" s="27"/>
      <c r="F8" s="2"/>
      <c r="G8" s="2"/>
    </row>
    <row r="9" spans="2:7" ht="15" x14ac:dyDescent="0.2">
      <c r="B9" s="7"/>
      <c r="C9" s="5" t="s">
        <v>105</v>
      </c>
      <c r="D9" s="67">
        <v>4.3999999999999997E-2</v>
      </c>
      <c r="E9" s="27"/>
      <c r="F9" s="2"/>
      <c r="G9" s="2"/>
    </row>
    <row r="10" spans="2:7" ht="15.75" thickBot="1" x14ac:dyDescent="0.25">
      <c r="B10" s="10"/>
      <c r="C10" s="11"/>
      <c r="D10" s="11"/>
      <c r="E10" s="12"/>
      <c r="F10" s="2"/>
      <c r="G10" s="2"/>
    </row>
    <row r="11" spans="2:7" ht="15" x14ac:dyDescent="0.2">
      <c r="C11" s="2"/>
      <c r="D11" s="2"/>
      <c r="E11" s="2"/>
      <c r="F11" s="2"/>
      <c r="G11" s="2"/>
    </row>
    <row r="12" spans="2:7" ht="15" x14ac:dyDescent="0.2">
      <c r="C12" s="3" t="s">
        <v>2</v>
      </c>
      <c r="D12" s="2"/>
      <c r="E12" s="2"/>
      <c r="F12" s="2"/>
      <c r="G12" s="2"/>
    </row>
    <row r="13" spans="2:7" ht="15.75" thickBot="1" x14ac:dyDescent="0.25">
      <c r="C13" s="23"/>
      <c r="D13" s="2"/>
      <c r="E13" s="2"/>
      <c r="F13" s="2"/>
      <c r="G13" s="2"/>
    </row>
    <row r="14" spans="2:7" ht="15" x14ac:dyDescent="0.2">
      <c r="B14" s="13"/>
      <c r="C14" s="15"/>
      <c r="D14" s="15"/>
      <c r="E14" s="28"/>
    </row>
    <row r="15" spans="2:7" ht="15.75" x14ac:dyDescent="0.25">
      <c r="B15" s="16"/>
      <c r="C15" s="14" t="s">
        <v>104</v>
      </c>
      <c r="D15" s="59">
        <f>((D7-D9)/D8)+D9</f>
        <v>0.11900000000000001</v>
      </c>
      <c r="E15" s="29"/>
    </row>
    <row r="16" spans="2:7" ht="13.5" thickBot="1" x14ac:dyDescent="0.25">
      <c r="B16" s="19"/>
      <c r="C16" s="20"/>
      <c r="D16" s="20"/>
      <c r="E16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B1:G5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0.28515625" bestFit="1" customWidth="1"/>
    <col min="4" max="4" width="11.5703125" bestFit="1" customWidth="1"/>
    <col min="5" max="5" width="3.140625" customWidth="1"/>
    <col min="6" max="6" width="10.140625" customWidth="1"/>
    <col min="7" max="7" width="11.5703125" customWidth="1"/>
    <col min="8" max="8" width="3.140625" customWidth="1"/>
  </cols>
  <sheetData>
    <row r="1" spans="2:7" ht="18" x14ac:dyDescent="0.25">
      <c r="C1" s="1" t="s">
        <v>258</v>
      </c>
    </row>
    <row r="2" spans="2:7" ht="15.75" customHeight="1" x14ac:dyDescent="0.2">
      <c r="C2" s="2" t="s">
        <v>37</v>
      </c>
    </row>
    <row r="3" spans="2:7" ht="15.75" customHeight="1" x14ac:dyDescent="0.2"/>
    <row r="4" spans="2:7" ht="15.75" customHeight="1" x14ac:dyDescent="0.2">
      <c r="C4" s="3" t="s">
        <v>1</v>
      </c>
      <c r="D4" s="2"/>
      <c r="E4" s="2"/>
      <c r="F4" s="2"/>
      <c r="G4" s="2"/>
    </row>
    <row r="5" spans="2:7" ht="15.75" customHeight="1" thickBot="1" x14ac:dyDescent="0.25">
      <c r="C5" s="23"/>
      <c r="D5" s="2"/>
      <c r="E5" s="2"/>
      <c r="F5" s="2"/>
      <c r="G5" s="2"/>
    </row>
    <row r="6" spans="2:7" ht="15.75" customHeight="1" x14ac:dyDescent="0.2">
      <c r="B6" s="4"/>
      <c r="C6" s="25"/>
      <c r="D6" s="26"/>
      <c r="E6" s="6"/>
      <c r="F6" s="2"/>
      <c r="G6" s="2"/>
    </row>
    <row r="7" spans="2:7" ht="15.75" customHeight="1" x14ac:dyDescent="0.2">
      <c r="B7" s="7"/>
      <c r="C7" s="5" t="s">
        <v>106</v>
      </c>
      <c r="D7" s="67">
        <v>0.112</v>
      </c>
      <c r="E7" s="27"/>
      <c r="F7" s="2"/>
      <c r="G7" s="2"/>
    </row>
    <row r="8" spans="2:7" ht="15.75" customHeight="1" x14ac:dyDescent="0.2">
      <c r="B8" s="7"/>
      <c r="C8" s="5" t="s">
        <v>108</v>
      </c>
      <c r="D8" s="61">
        <v>1.1499999999999999</v>
      </c>
      <c r="E8" s="27"/>
      <c r="F8" s="2"/>
      <c r="G8" s="2"/>
    </row>
    <row r="9" spans="2:7" ht="15.75" customHeight="1" x14ac:dyDescent="0.2">
      <c r="B9" s="7"/>
      <c r="C9" s="5" t="s">
        <v>104</v>
      </c>
      <c r="D9" s="67">
        <v>0.104</v>
      </c>
      <c r="E9" s="27"/>
      <c r="F9" s="2"/>
      <c r="G9" s="2"/>
    </row>
    <row r="10" spans="2:7" ht="15.75" customHeight="1" thickBot="1" x14ac:dyDescent="0.25">
      <c r="B10" s="10"/>
      <c r="C10" s="11"/>
      <c r="D10" s="11"/>
      <c r="E10" s="12"/>
      <c r="F10" s="2"/>
      <c r="G10" s="2"/>
    </row>
    <row r="11" spans="2:7" ht="15.75" customHeight="1" x14ac:dyDescent="0.2">
      <c r="C11" s="2"/>
      <c r="D11" s="2"/>
      <c r="E11" s="2"/>
      <c r="F11" s="2"/>
      <c r="G11" s="2"/>
    </row>
    <row r="12" spans="2:7" ht="15.75" customHeight="1" x14ac:dyDescent="0.2">
      <c r="C12" s="3" t="s">
        <v>2</v>
      </c>
      <c r="D12" s="2"/>
      <c r="E12" s="2"/>
      <c r="F12" s="2"/>
      <c r="G12" s="2"/>
    </row>
    <row r="13" spans="2:7" ht="15.75" customHeight="1" thickBot="1" x14ac:dyDescent="0.25">
      <c r="C13" s="23"/>
      <c r="D13" s="2"/>
      <c r="E13" s="2"/>
      <c r="F13" s="2"/>
      <c r="G13" s="2"/>
    </row>
    <row r="14" spans="2:7" ht="15.75" customHeight="1" x14ac:dyDescent="0.2">
      <c r="B14" s="13"/>
      <c r="C14" s="15"/>
      <c r="D14" s="15"/>
      <c r="E14" s="28"/>
    </row>
    <row r="15" spans="2:7" ht="15.75" customHeight="1" x14ac:dyDescent="0.25">
      <c r="B15" s="16"/>
      <c r="C15" s="14" t="s">
        <v>109</v>
      </c>
      <c r="D15" s="59">
        <f>(D7-(D8*D9))/(1+-D8)</f>
        <v>5.0666666666666575E-2</v>
      </c>
      <c r="E15" s="29"/>
    </row>
    <row r="16" spans="2:7" ht="15.75" customHeight="1" thickBot="1" x14ac:dyDescent="0.25">
      <c r="B16" s="19"/>
      <c r="C16" s="20"/>
      <c r="D16" s="20"/>
      <c r="E16" s="21"/>
    </row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B1:G3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28515625" customWidth="1"/>
    <col min="4" max="4" width="11.5703125" bestFit="1" customWidth="1"/>
    <col min="5" max="5" width="3.140625" customWidth="1"/>
    <col min="6" max="6" width="10.140625" customWidth="1"/>
    <col min="7" max="7" width="11.5703125" customWidth="1"/>
    <col min="8" max="8" width="3.140625" customWidth="1"/>
  </cols>
  <sheetData>
    <row r="1" spans="2:7" ht="18" x14ac:dyDescent="0.25">
      <c r="C1" s="1" t="s">
        <v>258</v>
      </c>
    </row>
    <row r="2" spans="2:7" ht="15" x14ac:dyDescent="0.2">
      <c r="C2" s="2" t="s">
        <v>35</v>
      </c>
    </row>
    <row r="4" spans="2:7" ht="15" x14ac:dyDescent="0.2">
      <c r="C4" s="3" t="s">
        <v>1</v>
      </c>
      <c r="D4" s="2"/>
      <c r="E4" s="2"/>
      <c r="F4" s="2"/>
      <c r="G4" s="2"/>
    </row>
    <row r="5" spans="2:7" ht="15.75" thickBot="1" x14ac:dyDescent="0.25">
      <c r="C5" s="23"/>
      <c r="D5" s="2"/>
      <c r="E5" s="2"/>
      <c r="F5" s="2"/>
      <c r="G5" s="2"/>
    </row>
    <row r="6" spans="2:7" ht="15" x14ac:dyDescent="0.2">
      <c r="B6" s="4"/>
      <c r="C6" s="25"/>
      <c r="D6" s="26"/>
      <c r="E6" s="6"/>
      <c r="F6" s="2"/>
      <c r="G6" s="2"/>
    </row>
    <row r="7" spans="2:7" ht="15" x14ac:dyDescent="0.2">
      <c r="B7" s="7"/>
      <c r="C7" s="5" t="s">
        <v>108</v>
      </c>
      <c r="D7" s="61">
        <v>1.1299999999999999</v>
      </c>
      <c r="E7" s="27"/>
      <c r="F7" s="2"/>
      <c r="G7" s="2"/>
    </row>
    <row r="8" spans="2:7" ht="15" x14ac:dyDescent="0.2">
      <c r="B8" s="7"/>
      <c r="C8" s="5" t="s">
        <v>106</v>
      </c>
      <c r="D8" s="67">
        <v>0.121</v>
      </c>
      <c r="E8" s="27"/>
      <c r="F8" s="2"/>
      <c r="G8" s="2"/>
    </row>
    <row r="9" spans="2:7" ht="15" x14ac:dyDescent="0.2">
      <c r="B9" s="7"/>
      <c r="C9" s="5" t="s">
        <v>105</v>
      </c>
      <c r="D9" s="67">
        <v>3.5999999999999997E-2</v>
      </c>
      <c r="E9" s="27"/>
      <c r="F9" s="2"/>
      <c r="G9" s="2"/>
    </row>
    <row r="10" spans="2:7" ht="15" x14ac:dyDescent="0.2">
      <c r="B10" s="7"/>
      <c r="C10" s="5"/>
      <c r="D10" s="67"/>
      <c r="E10" s="27"/>
      <c r="F10" s="2"/>
      <c r="G10" s="2"/>
    </row>
    <row r="11" spans="2:7" ht="15" x14ac:dyDescent="0.2">
      <c r="B11" s="96" t="s">
        <v>14</v>
      </c>
      <c r="C11" s="5" t="s">
        <v>110</v>
      </c>
      <c r="D11" s="67">
        <v>0.5</v>
      </c>
      <c r="E11" s="27"/>
      <c r="F11" s="2"/>
      <c r="G11" s="2"/>
    </row>
    <row r="12" spans="2:7" ht="15" x14ac:dyDescent="0.2">
      <c r="B12" s="96" t="s">
        <v>15</v>
      </c>
      <c r="C12" s="5" t="s">
        <v>111</v>
      </c>
      <c r="D12" s="61">
        <v>0.5</v>
      </c>
      <c r="E12" s="27"/>
      <c r="F12" s="2"/>
      <c r="G12" s="2"/>
    </row>
    <row r="13" spans="2:7" ht="15" x14ac:dyDescent="0.2">
      <c r="B13" s="96" t="s">
        <v>112</v>
      </c>
      <c r="C13" s="5" t="s">
        <v>51</v>
      </c>
      <c r="D13" s="67">
        <v>0.1</v>
      </c>
      <c r="E13" s="27"/>
      <c r="F13" s="2"/>
      <c r="G13" s="2"/>
    </row>
    <row r="14" spans="2:7" ht="15" x14ac:dyDescent="0.2">
      <c r="B14" s="96" t="s">
        <v>16</v>
      </c>
      <c r="C14" s="5" t="s">
        <v>111</v>
      </c>
      <c r="D14" s="61">
        <v>2.2599999999999998</v>
      </c>
      <c r="E14" s="27"/>
      <c r="F14" s="2"/>
      <c r="G14" s="2"/>
    </row>
    <row r="15" spans="2:7" ht="15.75" thickBot="1" x14ac:dyDescent="0.25">
      <c r="B15" s="103"/>
      <c r="C15" s="11"/>
      <c r="D15" s="11"/>
      <c r="E15" s="12"/>
      <c r="F15" s="2"/>
      <c r="G15" s="2"/>
    </row>
    <row r="16" spans="2:7" ht="15" x14ac:dyDescent="0.2">
      <c r="C16" s="2"/>
      <c r="D16" s="2"/>
      <c r="E16" s="2"/>
      <c r="F16" s="2"/>
      <c r="G16" s="2"/>
    </row>
    <row r="17" spans="2:7" ht="15" x14ac:dyDescent="0.2">
      <c r="C17" s="3" t="s">
        <v>2</v>
      </c>
      <c r="D17" s="2"/>
      <c r="E17" s="2"/>
      <c r="F17" s="2"/>
      <c r="G17" s="2"/>
    </row>
    <row r="18" spans="2:7" ht="15.75" thickBot="1" x14ac:dyDescent="0.25">
      <c r="C18" s="23"/>
      <c r="D18" s="2"/>
      <c r="E18" s="2"/>
      <c r="F18" s="2"/>
      <c r="G18" s="2"/>
    </row>
    <row r="19" spans="2:7" ht="15" x14ac:dyDescent="0.2">
      <c r="B19" s="104"/>
      <c r="C19" s="15"/>
      <c r="D19" s="15"/>
      <c r="E19" s="28"/>
    </row>
    <row r="20" spans="2:7" ht="15.75" x14ac:dyDescent="0.25">
      <c r="B20" s="66" t="s">
        <v>14</v>
      </c>
      <c r="C20" s="14" t="s">
        <v>51</v>
      </c>
      <c r="D20" s="59">
        <f>(D8*D11)+((1-D11)*D9)</f>
        <v>7.85E-2</v>
      </c>
      <c r="E20" s="29"/>
    </row>
    <row r="21" spans="2:7" ht="15" x14ac:dyDescent="0.2">
      <c r="B21" s="66"/>
      <c r="C21" s="14"/>
      <c r="D21" s="14"/>
      <c r="E21" s="29"/>
    </row>
    <row r="22" spans="2:7" ht="15.75" x14ac:dyDescent="0.25">
      <c r="B22" s="66" t="s">
        <v>15</v>
      </c>
      <c r="C22" s="14" t="s">
        <v>110</v>
      </c>
      <c r="D22" s="73">
        <f>D12/D7</f>
        <v>0.44247787610619471</v>
      </c>
      <c r="E22" s="29"/>
    </row>
    <row r="23" spans="2:7" ht="15" x14ac:dyDescent="0.2">
      <c r="B23" s="66"/>
      <c r="C23" s="14"/>
      <c r="D23" s="14"/>
      <c r="E23" s="29"/>
    </row>
    <row r="24" spans="2:7" ht="15.75" x14ac:dyDescent="0.25">
      <c r="B24" s="66"/>
      <c r="C24" s="14" t="s">
        <v>96</v>
      </c>
      <c r="D24" s="73">
        <f>1-D22</f>
        <v>0.55752212389380529</v>
      </c>
      <c r="E24" s="29"/>
    </row>
    <row r="25" spans="2:7" ht="15" x14ac:dyDescent="0.2">
      <c r="B25" s="66"/>
      <c r="C25" s="14"/>
      <c r="D25" s="14"/>
      <c r="E25" s="29"/>
    </row>
    <row r="26" spans="2:7" ht="15" x14ac:dyDescent="0.2">
      <c r="B26" s="66" t="s">
        <v>112</v>
      </c>
      <c r="C26" s="14" t="s">
        <v>110</v>
      </c>
      <c r="D26" s="72">
        <f>(D13-D9)/(D8-D9)</f>
        <v>0.75294117647058834</v>
      </c>
      <c r="E26" s="29"/>
    </row>
    <row r="27" spans="2:7" ht="15" x14ac:dyDescent="0.2">
      <c r="B27" s="66"/>
      <c r="C27" s="14"/>
      <c r="D27" s="14"/>
      <c r="E27" s="29"/>
    </row>
    <row r="28" spans="2:7" ht="15.75" x14ac:dyDescent="0.25">
      <c r="B28" s="66"/>
      <c r="C28" s="14" t="s">
        <v>111</v>
      </c>
      <c r="D28" s="102">
        <f>D7*D26</f>
        <v>0.85082352941176476</v>
      </c>
      <c r="E28" s="29"/>
    </row>
    <row r="29" spans="2:7" ht="15" x14ac:dyDescent="0.2">
      <c r="B29" s="66"/>
      <c r="C29" s="14"/>
      <c r="D29" s="14"/>
      <c r="E29" s="29"/>
    </row>
    <row r="30" spans="2:7" ht="15.75" x14ac:dyDescent="0.25">
      <c r="B30" s="66" t="s">
        <v>16</v>
      </c>
      <c r="C30" s="14" t="s">
        <v>110</v>
      </c>
      <c r="D30" s="59">
        <f>D14/D7</f>
        <v>2</v>
      </c>
      <c r="E30" s="29"/>
    </row>
    <row r="31" spans="2:7" ht="15.75" x14ac:dyDescent="0.25">
      <c r="B31" s="66"/>
      <c r="C31" s="14"/>
      <c r="D31" s="106"/>
      <c r="E31" s="29"/>
    </row>
    <row r="32" spans="2:7" ht="15.75" x14ac:dyDescent="0.25">
      <c r="B32" s="66"/>
      <c r="C32" s="14" t="s">
        <v>96</v>
      </c>
      <c r="D32" s="59">
        <f>1-D30</f>
        <v>-1</v>
      </c>
      <c r="E32" s="29"/>
    </row>
    <row r="33" spans="2:5" ht="15.75" x14ac:dyDescent="0.25">
      <c r="B33" s="66"/>
      <c r="C33" s="14"/>
      <c r="D33" s="106"/>
      <c r="E33" s="29"/>
    </row>
    <row r="34" spans="2:5" ht="15" x14ac:dyDescent="0.2">
      <c r="B34" s="66"/>
      <c r="C34" s="14" t="str">
        <f>"The portfolio is invested "&amp;ROUND(D30*100,0)&amp;" percent"</f>
        <v>The portfolio is invested 200 percent</v>
      </c>
      <c r="D34" s="60"/>
      <c r="E34" s="29"/>
    </row>
    <row r="35" spans="2:5" ht="15" x14ac:dyDescent="0.2">
      <c r="B35" s="66"/>
      <c r="C35" s="14" t="str">
        <f>"in the stock and "&amp;ROUND(D32*100,0)&amp;" percent in the"</f>
        <v>in the stock and -100 percent in the</v>
      </c>
      <c r="D35" s="60"/>
      <c r="E35" s="29"/>
    </row>
    <row r="36" spans="2:5" ht="15.75" x14ac:dyDescent="0.25">
      <c r="B36" s="66"/>
      <c r="C36" s="14" t="s">
        <v>278</v>
      </c>
      <c r="D36" s="106"/>
      <c r="E36" s="29"/>
    </row>
    <row r="37" spans="2:5" ht="15.75" x14ac:dyDescent="0.25">
      <c r="B37" s="66"/>
      <c r="C37" s="14" t="s">
        <v>144</v>
      </c>
      <c r="D37" s="106"/>
      <c r="E37" s="29"/>
    </row>
    <row r="38" spans="2:5" ht="15.75" x14ac:dyDescent="0.25">
      <c r="B38" s="66"/>
      <c r="C38" s="14" t="s">
        <v>143</v>
      </c>
      <c r="D38" s="106"/>
      <c r="E38" s="29"/>
    </row>
    <row r="39" spans="2:5" ht="15.75" thickBot="1" x14ac:dyDescent="0.25">
      <c r="B39" s="105"/>
      <c r="C39" s="20"/>
      <c r="D39" s="20"/>
      <c r="E39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B1:F26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17.5703125" bestFit="1" customWidth="1"/>
    <col min="4" max="4" width="16.28515625" customWidth="1"/>
    <col min="5" max="5" width="16.85546875" customWidth="1"/>
    <col min="6" max="6" width="3.140625" customWidth="1"/>
  </cols>
  <sheetData>
    <row r="1" spans="2:6" ht="18" x14ac:dyDescent="0.25">
      <c r="C1" s="1" t="s">
        <v>258</v>
      </c>
    </row>
    <row r="2" spans="2:6" ht="15" x14ac:dyDescent="0.2">
      <c r="C2" s="2" t="s">
        <v>30</v>
      </c>
    </row>
    <row r="4" spans="2:6" ht="15" x14ac:dyDescent="0.2">
      <c r="C4" s="3" t="s">
        <v>1</v>
      </c>
      <c r="D4" s="2"/>
      <c r="E4" s="2"/>
    </row>
    <row r="5" spans="2:6" ht="15.75" thickBot="1" x14ac:dyDescent="0.25">
      <c r="C5" s="23"/>
      <c r="D5" s="2"/>
      <c r="E5" s="2"/>
    </row>
    <row r="6" spans="2:6" ht="15" x14ac:dyDescent="0.2">
      <c r="B6" s="4"/>
      <c r="C6" s="25"/>
      <c r="D6" s="26"/>
      <c r="E6" s="6"/>
    </row>
    <row r="7" spans="2:6" ht="15" x14ac:dyDescent="0.2">
      <c r="B7" s="7"/>
      <c r="C7" s="5" t="s">
        <v>106</v>
      </c>
      <c r="D7" s="67">
        <v>0.11899999999999999</v>
      </c>
      <c r="E7" s="27"/>
    </row>
    <row r="8" spans="2:6" ht="15" x14ac:dyDescent="0.2">
      <c r="B8" s="7"/>
      <c r="C8" s="5" t="s">
        <v>108</v>
      </c>
      <c r="D8" s="61">
        <v>1.2</v>
      </c>
      <c r="E8" s="27"/>
    </row>
    <row r="9" spans="2:6" ht="15" x14ac:dyDescent="0.2">
      <c r="B9" s="7"/>
      <c r="C9" s="5" t="s">
        <v>105</v>
      </c>
      <c r="D9" s="67">
        <v>0.04</v>
      </c>
      <c r="E9" s="27"/>
    </row>
    <row r="10" spans="2:6" ht="15.75" thickBot="1" x14ac:dyDescent="0.25">
      <c r="B10" s="103"/>
      <c r="C10" s="11"/>
      <c r="D10" s="11"/>
      <c r="E10" s="12"/>
    </row>
    <row r="11" spans="2:6" ht="15" x14ac:dyDescent="0.2">
      <c r="C11" s="2"/>
      <c r="D11" s="2"/>
      <c r="E11" s="2"/>
    </row>
    <row r="12" spans="2:6" ht="15" x14ac:dyDescent="0.2">
      <c r="C12" s="3" t="s">
        <v>2</v>
      </c>
      <c r="D12" s="2"/>
      <c r="E12" s="2"/>
    </row>
    <row r="13" spans="2:6" ht="15.75" thickBot="1" x14ac:dyDescent="0.25">
      <c r="C13" s="23"/>
      <c r="D13" s="2"/>
      <c r="E13" s="2"/>
    </row>
    <row r="14" spans="2:6" ht="15" x14ac:dyDescent="0.2">
      <c r="B14" s="104"/>
      <c r="C14" s="15"/>
      <c r="D14" s="15"/>
      <c r="E14" s="112"/>
      <c r="F14" s="28"/>
    </row>
    <row r="15" spans="2:6" ht="15.75" x14ac:dyDescent="0.25">
      <c r="B15" s="66"/>
      <c r="C15" s="18" t="s">
        <v>261</v>
      </c>
      <c r="D15" s="73">
        <f>(D7-D9)/D8</f>
        <v>6.5833333333333327E-2</v>
      </c>
      <c r="E15" s="113"/>
      <c r="F15" s="29"/>
    </row>
    <row r="16" spans="2:6" ht="15" x14ac:dyDescent="0.2">
      <c r="B16" s="66"/>
      <c r="C16" s="14"/>
      <c r="D16" s="14"/>
      <c r="E16" s="113"/>
      <c r="F16" s="29"/>
    </row>
    <row r="17" spans="2:6" ht="15" x14ac:dyDescent="0.2">
      <c r="B17" s="66"/>
      <c r="C17" s="14"/>
      <c r="D17" s="14"/>
      <c r="E17" s="113"/>
      <c r="F17" s="29"/>
    </row>
    <row r="18" spans="2:6" ht="15" x14ac:dyDescent="0.2">
      <c r="B18" s="66"/>
      <c r="C18" s="76" t="s">
        <v>113</v>
      </c>
      <c r="D18" s="88" t="s">
        <v>51</v>
      </c>
      <c r="E18" s="88" t="s">
        <v>111</v>
      </c>
      <c r="F18" s="29"/>
    </row>
    <row r="19" spans="2:6" ht="15.75" x14ac:dyDescent="0.25">
      <c r="B19" s="66"/>
      <c r="C19" s="141">
        <v>0</v>
      </c>
      <c r="D19" s="106">
        <f>(C19*$D$7)+((1-C19)*$D$9)</f>
        <v>0.04</v>
      </c>
      <c r="E19" s="114">
        <f>(C19*$D$8)</f>
        <v>0</v>
      </c>
      <c r="F19" s="29"/>
    </row>
    <row r="20" spans="2:6" ht="15.75" x14ac:dyDescent="0.25">
      <c r="B20" s="66"/>
      <c r="C20" s="141">
        <v>0.25</v>
      </c>
      <c r="D20" s="106">
        <f t="shared" ref="D20:D25" si="0">(C20*$D$7)+((1-C20)*$D$9)</f>
        <v>5.9749999999999998E-2</v>
      </c>
      <c r="E20" s="114">
        <f t="shared" ref="E20:E25" si="1">(C20*$D$8)</f>
        <v>0.3</v>
      </c>
      <c r="F20" s="29"/>
    </row>
    <row r="21" spans="2:6" ht="15.75" x14ac:dyDescent="0.25">
      <c r="B21" s="66"/>
      <c r="C21" s="141">
        <v>0.5</v>
      </c>
      <c r="D21" s="106">
        <f t="shared" si="0"/>
        <v>7.9500000000000001E-2</v>
      </c>
      <c r="E21" s="114">
        <f t="shared" si="1"/>
        <v>0.6</v>
      </c>
      <c r="F21" s="29"/>
    </row>
    <row r="22" spans="2:6" ht="15.75" x14ac:dyDescent="0.25">
      <c r="B22" s="66"/>
      <c r="C22" s="141">
        <v>0.75</v>
      </c>
      <c r="D22" s="106">
        <f t="shared" si="0"/>
        <v>9.9249999999999991E-2</v>
      </c>
      <c r="E22" s="114">
        <f t="shared" si="1"/>
        <v>0.89999999999999991</v>
      </c>
      <c r="F22" s="29"/>
    </row>
    <row r="23" spans="2:6" ht="15.75" x14ac:dyDescent="0.25">
      <c r="B23" s="66"/>
      <c r="C23" s="141">
        <v>1</v>
      </c>
      <c r="D23" s="106">
        <f t="shared" si="0"/>
        <v>0.11899999999999999</v>
      </c>
      <c r="E23" s="114">
        <f t="shared" si="1"/>
        <v>1.2</v>
      </c>
      <c r="F23" s="29"/>
    </row>
    <row r="24" spans="2:6" ht="15.75" x14ac:dyDescent="0.25">
      <c r="B24" s="66"/>
      <c r="C24" s="141">
        <v>1.25</v>
      </c>
      <c r="D24" s="106">
        <f t="shared" si="0"/>
        <v>0.13874999999999998</v>
      </c>
      <c r="E24" s="114">
        <f t="shared" si="1"/>
        <v>1.5</v>
      </c>
      <c r="F24" s="29"/>
    </row>
    <row r="25" spans="2:6" ht="15.75" x14ac:dyDescent="0.25">
      <c r="B25" s="66"/>
      <c r="C25" s="141">
        <v>1.5</v>
      </c>
      <c r="D25" s="106">
        <f t="shared" si="0"/>
        <v>0.1585</v>
      </c>
      <c r="E25" s="114">
        <f t="shared" si="1"/>
        <v>1.7999999999999998</v>
      </c>
      <c r="F25" s="29"/>
    </row>
    <row r="26" spans="2:6" ht="15.75" thickBot="1" x14ac:dyDescent="0.25">
      <c r="B26" s="105"/>
      <c r="C26" s="20"/>
      <c r="D26" s="20"/>
      <c r="E26" s="20"/>
      <c r="F26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B1:G7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3.7109375" customWidth="1"/>
    <col min="4" max="4" width="15.140625" bestFit="1" customWidth="1"/>
    <col min="5" max="5" width="3.140625" customWidth="1"/>
    <col min="6" max="6" width="10.140625" customWidth="1"/>
    <col min="7" max="7" width="11.5703125" customWidth="1"/>
    <col min="8" max="8" width="3.140625" customWidth="1"/>
  </cols>
  <sheetData>
    <row r="1" spans="2:7" ht="18" x14ac:dyDescent="0.25">
      <c r="C1" s="1" t="s">
        <v>258</v>
      </c>
    </row>
    <row r="2" spans="2:7" ht="15.75" customHeight="1" x14ac:dyDescent="0.2">
      <c r="C2" s="2" t="s">
        <v>17</v>
      </c>
    </row>
    <row r="3" spans="2:7" ht="15.75" customHeight="1" x14ac:dyDescent="0.2"/>
    <row r="4" spans="2:7" ht="15.75" customHeight="1" x14ac:dyDescent="0.2">
      <c r="C4" s="3" t="s">
        <v>1</v>
      </c>
      <c r="D4" s="2"/>
      <c r="E4" s="2"/>
      <c r="F4" s="2"/>
      <c r="G4" s="2"/>
    </row>
    <row r="5" spans="2:7" ht="15.75" customHeight="1" thickBot="1" x14ac:dyDescent="0.25">
      <c r="C5" s="23"/>
      <c r="D5" s="2"/>
      <c r="E5" s="2"/>
      <c r="F5" s="2"/>
      <c r="G5" s="2"/>
    </row>
    <row r="6" spans="2:7" ht="15.75" customHeight="1" x14ac:dyDescent="0.2">
      <c r="B6" s="4"/>
      <c r="C6" s="25"/>
      <c r="D6" s="26"/>
      <c r="E6" s="6"/>
      <c r="F6" s="2"/>
      <c r="G6" s="2"/>
    </row>
    <row r="7" spans="2:7" ht="15.75" customHeight="1" x14ac:dyDescent="0.2">
      <c r="B7" s="7"/>
      <c r="C7" s="5" t="s">
        <v>114</v>
      </c>
      <c r="D7" s="61">
        <v>1.2</v>
      </c>
      <c r="E7" s="27"/>
      <c r="F7" s="2"/>
      <c r="G7" s="2"/>
    </row>
    <row r="8" spans="2:7" ht="15.75" customHeight="1" x14ac:dyDescent="0.2">
      <c r="B8" s="7"/>
      <c r="C8" s="5" t="s">
        <v>56</v>
      </c>
      <c r="D8" s="67">
        <v>0.127</v>
      </c>
      <c r="E8" s="27"/>
      <c r="F8" s="2"/>
      <c r="G8" s="2"/>
    </row>
    <row r="9" spans="2:7" ht="15.75" customHeight="1" x14ac:dyDescent="0.2">
      <c r="B9" s="7"/>
      <c r="C9" s="5" t="s">
        <v>115</v>
      </c>
      <c r="D9" s="61">
        <v>0.9</v>
      </c>
      <c r="E9" s="27"/>
      <c r="F9" s="2"/>
      <c r="G9" s="2"/>
    </row>
    <row r="10" spans="2:7" ht="15.75" customHeight="1" x14ac:dyDescent="0.2">
      <c r="B10" s="7"/>
      <c r="C10" s="5" t="s">
        <v>57</v>
      </c>
      <c r="D10" s="67">
        <v>0.111</v>
      </c>
      <c r="E10" s="27"/>
      <c r="F10" s="2"/>
      <c r="G10" s="2"/>
    </row>
    <row r="11" spans="2:7" ht="15.75" customHeight="1" x14ac:dyDescent="0.2">
      <c r="B11" s="96"/>
      <c r="C11" s="5" t="s">
        <v>116</v>
      </c>
      <c r="D11" s="67">
        <v>4.4999999999999998E-2</v>
      </c>
      <c r="E11" s="27"/>
      <c r="F11" s="2"/>
      <c r="G11" s="2"/>
    </row>
    <row r="12" spans="2:7" ht="15.75" customHeight="1" x14ac:dyDescent="0.2">
      <c r="B12" s="96"/>
      <c r="C12" s="5" t="s">
        <v>107</v>
      </c>
      <c r="D12" s="67">
        <v>7.0999999999999994E-2</v>
      </c>
      <c r="E12" s="27"/>
      <c r="F12" s="2"/>
      <c r="G12" s="2"/>
    </row>
    <row r="13" spans="2:7" ht="15.75" customHeight="1" thickBot="1" x14ac:dyDescent="0.25">
      <c r="B13" s="103"/>
      <c r="C13" s="11"/>
      <c r="D13" s="11"/>
      <c r="E13" s="12"/>
      <c r="F13" s="2"/>
      <c r="G13" s="2"/>
    </row>
    <row r="14" spans="2:7" ht="15.75" customHeight="1" x14ac:dyDescent="0.2">
      <c r="C14" s="2"/>
      <c r="D14" s="2"/>
      <c r="E14" s="2"/>
      <c r="F14" s="2"/>
      <c r="G14" s="2"/>
    </row>
    <row r="15" spans="2:7" ht="15.75" customHeight="1" x14ac:dyDescent="0.2">
      <c r="C15" s="3" t="s">
        <v>2</v>
      </c>
      <c r="D15" s="2"/>
      <c r="E15" s="2"/>
      <c r="F15" s="2"/>
      <c r="G15" s="2"/>
    </row>
    <row r="16" spans="2:7" ht="15.75" customHeight="1" thickBot="1" x14ac:dyDescent="0.25">
      <c r="C16" s="23"/>
      <c r="D16" s="2"/>
      <c r="E16" s="2"/>
      <c r="F16" s="2"/>
      <c r="G16" s="2"/>
    </row>
    <row r="17" spans="2:5" ht="15.75" customHeight="1" x14ac:dyDescent="0.2">
      <c r="B17" s="104"/>
      <c r="C17" s="15"/>
      <c r="D17" s="15"/>
      <c r="E17" s="28"/>
    </row>
    <row r="18" spans="2:5" ht="15.75" customHeight="1" x14ac:dyDescent="0.2">
      <c r="B18" s="66"/>
      <c r="C18" s="14" t="s">
        <v>117</v>
      </c>
      <c r="D18" s="72">
        <f>D12/1</f>
        <v>7.0999999999999994E-2</v>
      </c>
      <c r="E18" s="29"/>
    </row>
    <row r="19" spans="2:5" ht="15.75" customHeight="1" x14ac:dyDescent="0.2">
      <c r="B19" s="66"/>
      <c r="C19" s="14"/>
      <c r="D19" s="134"/>
      <c r="E19" s="29"/>
    </row>
    <row r="20" spans="2:5" ht="15.75" customHeight="1" x14ac:dyDescent="0.25">
      <c r="B20" s="66"/>
      <c r="C20" s="107" t="s">
        <v>118</v>
      </c>
      <c r="D20" s="135"/>
      <c r="E20" s="29"/>
    </row>
    <row r="21" spans="2:5" ht="15.75" customHeight="1" x14ac:dyDescent="0.2">
      <c r="B21" s="66"/>
      <c r="C21" s="14"/>
      <c r="D21" s="72"/>
      <c r="E21" s="29"/>
    </row>
    <row r="22" spans="2:5" ht="15.75" customHeight="1" x14ac:dyDescent="0.2">
      <c r="B22" s="66"/>
      <c r="C22" s="14" t="s">
        <v>119</v>
      </c>
      <c r="D22" s="72">
        <f>(D8-D11)/D7</f>
        <v>6.8333333333333343E-2</v>
      </c>
      <c r="E22" s="29"/>
    </row>
    <row r="23" spans="2:5" ht="15.75" customHeight="1" x14ac:dyDescent="0.2">
      <c r="B23" s="66"/>
      <c r="C23" s="14"/>
      <c r="D23" s="72"/>
      <c r="E23" s="29"/>
    </row>
    <row r="24" spans="2:5" ht="15.75" customHeight="1" x14ac:dyDescent="0.2">
      <c r="B24" s="66"/>
      <c r="C24" s="14" t="s">
        <v>120</v>
      </c>
      <c r="D24" s="72">
        <f>(D10-D11)/D9</f>
        <v>7.3333333333333334E-2</v>
      </c>
      <c r="E24" s="29"/>
    </row>
    <row r="25" spans="2:5" ht="15.75" customHeight="1" x14ac:dyDescent="0.2">
      <c r="B25" s="66"/>
      <c r="C25" s="14"/>
      <c r="D25" s="14"/>
      <c r="E25" s="29"/>
    </row>
    <row r="26" spans="2:5" ht="15.75" customHeight="1" x14ac:dyDescent="0.2">
      <c r="B26" s="66"/>
      <c r="C26" s="107" t="s">
        <v>121</v>
      </c>
      <c r="D26" s="60"/>
      <c r="E26" s="29"/>
    </row>
    <row r="27" spans="2:5" ht="15.75" customHeight="1" x14ac:dyDescent="0.2">
      <c r="B27" s="66"/>
      <c r="C27" s="14"/>
      <c r="D27" s="60"/>
      <c r="E27" s="29"/>
    </row>
    <row r="28" spans="2:5" ht="15.75" customHeight="1" x14ac:dyDescent="0.2">
      <c r="B28" s="66"/>
      <c r="C28" s="14" t="s">
        <v>119</v>
      </c>
      <c r="D28" s="60">
        <f>D11+(D7*D12)</f>
        <v>0.13019999999999998</v>
      </c>
      <c r="E28" s="29"/>
    </row>
    <row r="29" spans="2:5" ht="15.75" customHeight="1" x14ac:dyDescent="0.2">
      <c r="B29" s="66"/>
      <c r="C29" s="14"/>
      <c r="D29" s="60"/>
      <c r="E29" s="29"/>
    </row>
    <row r="30" spans="2:5" ht="15.75" customHeight="1" x14ac:dyDescent="0.2">
      <c r="B30" s="66"/>
      <c r="C30" s="14" t="s">
        <v>120</v>
      </c>
      <c r="D30" s="60">
        <f>D11+(D12*D9)</f>
        <v>0.1089</v>
      </c>
      <c r="E30" s="29"/>
    </row>
    <row r="31" spans="2:5" ht="15.75" customHeight="1" x14ac:dyDescent="0.25">
      <c r="B31" s="66"/>
      <c r="C31" s="14"/>
      <c r="D31" s="106"/>
      <c r="E31" s="29"/>
    </row>
    <row r="32" spans="2:5" ht="15.75" customHeight="1" x14ac:dyDescent="0.2">
      <c r="B32" s="66"/>
      <c r="C32" s="14" t="s">
        <v>145</v>
      </c>
      <c r="D32" s="60" t="str">
        <f>IF(D22&gt;D18,"undervalued","overvalued")</f>
        <v>overvalued</v>
      </c>
      <c r="E32" s="29"/>
    </row>
    <row r="33" spans="2:5" ht="15.75" customHeight="1" x14ac:dyDescent="0.2">
      <c r="B33" s="66"/>
      <c r="C33" s="14" t="s">
        <v>146</v>
      </c>
      <c r="D33" s="60" t="str">
        <f>IF(D24&gt;D18,"undervalued","overvalued")</f>
        <v>undervalued</v>
      </c>
      <c r="E33" s="29"/>
    </row>
    <row r="34" spans="2:5" ht="15.75" customHeight="1" thickBot="1" x14ac:dyDescent="0.25">
      <c r="B34" s="105"/>
      <c r="C34" s="20"/>
      <c r="D34" s="20"/>
      <c r="E34" s="21"/>
    </row>
    <row r="35" spans="2:5" ht="15.75" customHeight="1" x14ac:dyDescent="0.2"/>
    <row r="36" spans="2:5" ht="15.75" customHeight="1" x14ac:dyDescent="0.2"/>
    <row r="37" spans="2:5" ht="15.75" customHeight="1" x14ac:dyDescent="0.2"/>
    <row r="38" spans="2:5" ht="15.75" customHeight="1" x14ac:dyDescent="0.2"/>
    <row r="39" spans="2:5" ht="15.75" customHeight="1" x14ac:dyDescent="0.2"/>
    <row r="40" spans="2:5" ht="15.75" customHeight="1" x14ac:dyDescent="0.2"/>
    <row r="41" spans="2:5" ht="15.75" customHeight="1" x14ac:dyDescent="0.2"/>
    <row r="42" spans="2:5" ht="15.75" customHeight="1" x14ac:dyDescent="0.2"/>
    <row r="43" spans="2:5" ht="15.75" customHeight="1" x14ac:dyDescent="0.2"/>
    <row r="44" spans="2:5" ht="15.75" customHeight="1" x14ac:dyDescent="0.2"/>
    <row r="45" spans="2:5" ht="15.75" customHeight="1" x14ac:dyDescent="0.2"/>
    <row r="46" spans="2:5" ht="15.75" customHeight="1" x14ac:dyDescent="0.2"/>
    <row r="47" spans="2:5" ht="15.75" customHeight="1" x14ac:dyDescent="0.2"/>
    <row r="48" spans="2: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G45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19.42578125" customWidth="1"/>
    <col min="4" max="4" width="12.140625" customWidth="1"/>
    <col min="5" max="5" width="3.140625" customWidth="1"/>
    <col min="6" max="6" width="10.140625" customWidth="1"/>
    <col min="7" max="7" width="11.5703125" customWidth="1"/>
    <col min="8" max="8" width="3.140625" customWidth="1"/>
  </cols>
  <sheetData>
    <row r="1" spans="2:7" ht="18" x14ac:dyDescent="0.25">
      <c r="C1" s="1" t="s">
        <v>258</v>
      </c>
    </row>
    <row r="2" spans="2:7" ht="15.75" customHeight="1" x14ac:dyDescent="0.2">
      <c r="C2" s="2" t="s">
        <v>0</v>
      </c>
    </row>
    <row r="3" spans="2:7" ht="15.75" customHeight="1" x14ac:dyDescent="0.2"/>
    <row r="4" spans="2:7" ht="15.75" customHeight="1" x14ac:dyDescent="0.2">
      <c r="C4" s="3" t="s">
        <v>1</v>
      </c>
      <c r="D4" s="2"/>
      <c r="E4" s="2"/>
      <c r="F4" s="2"/>
      <c r="G4" s="2"/>
    </row>
    <row r="5" spans="2:7" ht="15.75" customHeight="1" thickBot="1" x14ac:dyDescent="0.25">
      <c r="C5" s="23"/>
      <c r="D5" s="2"/>
      <c r="E5" s="2"/>
      <c r="F5" s="2"/>
      <c r="G5" s="2"/>
    </row>
    <row r="6" spans="2:7" ht="15.75" customHeight="1" x14ac:dyDescent="0.2">
      <c r="B6" s="4"/>
      <c r="C6" s="25"/>
      <c r="D6" s="26"/>
      <c r="E6" s="6"/>
      <c r="F6" s="2"/>
      <c r="G6" s="2"/>
    </row>
    <row r="7" spans="2:7" ht="15.75" customHeight="1" x14ac:dyDescent="0.2">
      <c r="B7" s="7"/>
      <c r="C7" s="5" t="s">
        <v>41</v>
      </c>
      <c r="D7" s="65">
        <v>165</v>
      </c>
      <c r="E7" s="27"/>
      <c r="F7" s="2"/>
      <c r="G7" s="2"/>
    </row>
    <row r="8" spans="2:7" ht="15.75" customHeight="1" x14ac:dyDescent="0.2">
      <c r="B8" s="7"/>
      <c r="C8" s="5" t="s">
        <v>42</v>
      </c>
      <c r="D8" s="74">
        <v>43</v>
      </c>
      <c r="E8" s="27"/>
      <c r="F8" s="2"/>
      <c r="G8" s="2"/>
    </row>
    <row r="9" spans="2:7" ht="15.75" customHeight="1" x14ac:dyDescent="0.2">
      <c r="B9" s="7"/>
      <c r="C9" s="5" t="s">
        <v>43</v>
      </c>
      <c r="D9" s="9">
        <v>120</v>
      </c>
      <c r="E9" s="27"/>
      <c r="F9" s="2"/>
      <c r="G9" s="2"/>
    </row>
    <row r="10" spans="2:7" ht="15.75" customHeight="1" x14ac:dyDescent="0.2">
      <c r="B10" s="7"/>
      <c r="C10" s="5" t="s">
        <v>44</v>
      </c>
      <c r="D10" s="74">
        <v>74</v>
      </c>
      <c r="E10" s="27"/>
      <c r="F10" s="2"/>
      <c r="G10" s="2"/>
    </row>
    <row r="11" spans="2:7" ht="15.75" customHeight="1" thickBot="1" x14ac:dyDescent="0.25">
      <c r="B11" s="10"/>
      <c r="C11" s="11"/>
      <c r="D11" s="11"/>
      <c r="E11" s="12"/>
      <c r="F11" s="2"/>
      <c r="G11" s="2"/>
    </row>
    <row r="12" spans="2:7" ht="15.75" customHeight="1" x14ac:dyDescent="0.2">
      <c r="C12" s="2"/>
      <c r="D12" s="2"/>
      <c r="E12" s="2"/>
      <c r="F12" s="2"/>
      <c r="G12" s="2"/>
    </row>
    <row r="13" spans="2:7" ht="15.75" customHeight="1" x14ac:dyDescent="0.2">
      <c r="C13" s="3" t="s">
        <v>2</v>
      </c>
      <c r="D13" s="2"/>
      <c r="E13" s="2"/>
      <c r="F13" s="2"/>
      <c r="G13" s="2"/>
    </row>
    <row r="14" spans="2:7" ht="15.75" customHeight="1" thickBot="1" x14ac:dyDescent="0.25">
      <c r="C14" s="23"/>
      <c r="D14" s="2"/>
      <c r="E14" s="2"/>
      <c r="F14" s="2"/>
      <c r="G14" s="2"/>
    </row>
    <row r="15" spans="2:7" ht="15.75" customHeight="1" x14ac:dyDescent="0.2">
      <c r="B15" s="13"/>
      <c r="C15" s="15"/>
      <c r="D15" s="15"/>
      <c r="E15" s="28"/>
    </row>
    <row r="16" spans="2:7" ht="15.75" customHeight="1" x14ac:dyDescent="0.2">
      <c r="B16" s="16"/>
      <c r="C16" s="14" t="s">
        <v>58</v>
      </c>
      <c r="D16" s="218">
        <f>(D7*D8)+(D9*D10)</f>
        <v>15975</v>
      </c>
      <c r="E16" s="29"/>
    </row>
    <row r="17" spans="2:5" ht="15.75" customHeight="1" x14ac:dyDescent="0.2">
      <c r="B17" s="16"/>
      <c r="C17" s="14"/>
      <c r="D17" s="14"/>
      <c r="E17" s="29"/>
    </row>
    <row r="18" spans="2:5" ht="15.75" customHeight="1" x14ac:dyDescent="0.25">
      <c r="B18" s="16"/>
      <c r="C18" s="17" t="s">
        <v>45</v>
      </c>
      <c r="D18" s="77">
        <f>(D7*D8)/((D7*D8)+(D9*D10))</f>
        <v>0.44413145539906101</v>
      </c>
      <c r="E18" s="29"/>
    </row>
    <row r="19" spans="2:5" ht="15.75" customHeight="1" x14ac:dyDescent="0.25">
      <c r="B19" s="16"/>
      <c r="C19" s="17"/>
      <c r="D19" s="64"/>
      <c r="E19" s="29"/>
    </row>
    <row r="20" spans="2:5" ht="15.75" customHeight="1" x14ac:dyDescent="0.25">
      <c r="B20" s="16"/>
      <c r="C20" s="17" t="s">
        <v>46</v>
      </c>
      <c r="D20" s="77">
        <f>(D9*D10)/((D7*D8)+(D9*D10))</f>
        <v>0.55586854460093893</v>
      </c>
      <c r="E20" s="29"/>
    </row>
    <row r="21" spans="2:5" ht="15.75" customHeight="1" thickBot="1" x14ac:dyDescent="0.25">
      <c r="B21" s="19"/>
      <c r="C21" s="20"/>
      <c r="D21" s="20"/>
      <c r="E21" s="21"/>
    </row>
    <row r="22" spans="2:5" ht="15.75" customHeight="1" x14ac:dyDescent="0.2"/>
    <row r="23" spans="2:5" ht="15.75" customHeight="1" x14ac:dyDescent="0.2"/>
    <row r="24" spans="2:5" ht="15.75" customHeight="1" x14ac:dyDescent="0.2"/>
    <row r="25" spans="2:5" ht="15.75" customHeight="1" x14ac:dyDescent="0.2"/>
    <row r="26" spans="2:5" ht="15.75" customHeight="1" x14ac:dyDescent="0.2"/>
    <row r="27" spans="2:5" ht="15.75" customHeight="1" x14ac:dyDescent="0.2"/>
    <row r="28" spans="2:5" ht="15.75" customHeight="1" x14ac:dyDescent="0.2"/>
    <row r="29" spans="2:5" ht="15.75" customHeight="1" x14ac:dyDescent="0.2"/>
    <row r="30" spans="2:5" ht="15.75" customHeight="1" x14ac:dyDescent="0.2"/>
    <row r="31" spans="2:5" ht="15.75" customHeight="1" x14ac:dyDescent="0.2"/>
    <row r="32" spans="2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B1:G56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3.28515625" customWidth="1"/>
    <col min="4" max="4" width="11.5703125" bestFit="1" customWidth="1"/>
    <col min="5" max="5" width="3.140625" customWidth="1"/>
    <col min="6" max="6" width="10.140625" customWidth="1"/>
    <col min="7" max="7" width="11.5703125" customWidth="1"/>
    <col min="8" max="8" width="3.140625" customWidth="1"/>
  </cols>
  <sheetData>
    <row r="1" spans="2:7" ht="18" x14ac:dyDescent="0.25">
      <c r="C1" s="1" t="s">
        <v>258</v>
      </c>
    </row>
    <row r="2" spans="2:7" ht="15.75" customHeight="1" x14ac:dyDescent="0.2">
      <c r="C2" s="2" t="s">
        <v>18</v>
      </c>
    </row>
    <row r="3" spans="2:7" ht="15.75" customHeight="1" x14ac:dyDescent="0.2"/>
    <row r="4" spans="2:7" ht="15.75" customHeight="1" x14ac:dyDescent="0.2">
      <c r="C4" s="3" t="s">
        <v>1</v>
      </c>
      <c r="D4" s="2"/>
      <c r="E4" s="2"/>
      <c r="F4" s="2"/>
      <c r="G4" s="2"/>
    </row>
    <row r="5" spans="2:7" ht="15.75" customHeight="1" thickBot="1" x14ac:dyDescent="0.25">
      <c r="C5" s="23"/>
      <c r="D5" s="2"/>
      <c r="E5" s="2"/>
      <c r="F5" s="2"/>
      <c r="G5" s="2"/>
    </row>
    <row r="6" spans="2:7" ht="15.75" customHeight="1" x14ac:dyDescent="0.2">
      <c r="B6" s="4"/>
      <c r="C6" s="25"/>
      <c r="D6" s="26"/>
      <c r="E6" s="6"/>
      <c r="F6" s="2"/>
      <c r="G6" s="2"/>
    </row>
    <row r="7" spans="2:7" ht="15.75" customHeight="1" x14ac:dyDescent="0.2">
      <c r="B7" s="7"/>
      <c r="C7" s="5" t="s">
        <v>114</v>
      </c>
      <c r="D7" s="108">
        <f>'#18'!D7</f>
        <v>1.2</v>
      </c>
      <c r="E7" s="27"/>
      <c r="F7" s="2"/>
      <c r="G7" s="2"/>
    </row>
    <row r="8" spans="2:7" ht="15.75" customHeight="1" x14ac:dyDescent="0.2">
      <c r="B8" s="7"/>
      <c r="C8" s="5" t="s">
        <v>56</v>
      </c>
      <c r="D8" s="109">
        <f>'#18'!D8</f>
        <v>0.127</v>
      </c>
      <c r="E8" s="27"/>
      <c r="F8" s="2"/>
      <c r="G8" s="2"/>
    </row>
    <row r="9" spans="2:7" ht="15.75" customHeight="1" x14ac:dyDescent="0.2">
      <c r="B9" s="7"/>
      <c r="C9" s="5" t="s">
        <v>115</v>
      </c>
      <c r="D9" s="108">
        <f>'#18'!D9</f>
        <v>0.9</v>
      </c>
      <c r="E9" s="27"/>
      <c r="F9" s="2"/>
      <c r="G9" s="2"/>
    </row>
    <row r="10" spans="2:7" ht="15.75" customHeight="1" x14ac:dyDescent="0.2">
      <c r="B10" s="7"/>
      <c r="C10" s="5" t="s">
        <v>57</v>
      </c>
      <c r="D10" s="109">
        <f>'#18'!D10</f>
        <v>0.111</v>
      </c>
      <c r="E10" s="27"/>
      <c r="F10" s="2"/>
      <c r="G10" s="2"/>
    </row>
    <row r="11" spans="2:7" ht="15.75" customHeight="1" x14ac:dyDescent="0.2">
      <c r="B11" s="96"/>
      <c r="C11" s="5" t="s">
        <v>107</v>
      </c>
      <c r="D11" s="109">
        <f>'#18'!D12</f>
        <v>7.0999999999999994E-2</v>
      </c>
      <c r="E11" s="27"/>
      <c r="F11" s="2"/>
      <c r="G11" s="2"/>
    </row>
    <row r="12" spans="2:7" ht="15.75" customHeight="1" thickBot="1" x14ac:dyDescent="0.25">
      <c r="B12" s="103"/>
      <c r="C12" s="11"/>
      <c r="D12" s="11"/>
      <c r="E12" s="12"/>
      <c r="F12" s="2"/>
      <c r="G12" s="2"/>
    </row>
    <row r="13" spans="2:7" ht="15.75" customHeight="1" x14ac:dyDescent="0.2">
      <c r="C13" s="2"/>
      <c r="D13" s="2"/>
      <c r="E13" s="2"/>
      <c r="F13" s="2"/>
      <c r="G13" s="2"/>
    </row>
    <row r="14" spans="2:7" ht="15.75" customHeight="1" x14ac:dyDescent="0.2">
      <c r="C14" s="3" t="s">
        <v>2</v>
      </c>
      <c r="D14" s="2"/>
      <c r="E14" s="2"/>
      <c r="F14" s="2"/>
      <c r="G14" s="2"/>
    </row>
    <row r="15" spans="2:7" ht="15.75" customHeight="1" thickBot="1" x14ac:dyDescent="0.25">
      <c r="C15" s="23"/>
      <c r="D15" s="2"/>
      <c r="E15" s="2"/>
      <c r="F15" s="2"/>
      <c r="G15" s="2"/>
    </row>
    <row r="16" spans="2:7" ht="15.75" customHeight="1" x14ac:dyDescent="0.2">
      <c r="B16" s="104"/>
      <c r="C16" s="15"/>
      <c r="D16" s="15"/>
      <c r="E16" s="28"/>
    </row>
    <row r="17" spans="2:5" ht="15.75" customHeight="1" x14ac:dyDescent="0.25">
      <c r="B17" s="66"/>
      <c r="C17" s="14" t="s">
        <v>116</v>
      </c>
      <c r="D17" s="59">
        <f>((D7*D10)-(D9*D8))/(D7-D9)</f>
        <v>6.2999999999999973E-2</v>
      </c>
      <c r="E17" s="29"/>
    </row>
    <row r="18" spans="2:5" ht="15.75" customHeight="1" thickBot="1" x14ac:dyDescent="0.25">
      <c r="B18" s="105"/>
      <c r="C18" s="20"/>
      <c r="D18" s="20"/>
      <c r="E18" s="21"/>
    </row>
    <row r="19" spans="2:5" ht="15.75" customHeight="1" x14ac:dyDescent="0.2"/>
    <row r="20" spans="2:5" ht="15.75" customHeight="1" x14ac:dyDescent="0.2"/>
    <row r="21" spans="2:5" ht="15.75" customHeight="1" x14ac:dyDescent="0.2"/>
    <row r="22" spans="2:5" ht="15.75" customHeight="1" x14ac:dyDescent="0.2"/>
    <row r="23" spans="2:5" ht="15.75" customHeight="1" x14ac:dyDescent="0.2"/>
    <row r="24" spans="2:5" ht="15.75" customHeight="1" x14ac:dyDescent="0.2"/>
    <row r="25" spans="2:5" ht="15.75" customHeight="1" x14ac:dyDescent="0.2"/>
    <row r="26" spans="2:5" ht="15.75" customHeight="1" x14ac:dyDescent="0.2"/>
    <row r="27" spans="2:5" ht="15.75" customHeight="1" x14ac:dyDescent="0.2"/>
    <row r="28" spans="2:5" ht="15.75" customHeight="1" x14ac:dyDescent="0.2"/>
    <row r="29" spans="2:5" ht="15.75" customHeight="1" x14ac:dyDescent="0.2"/>
    <row r="30" spans="2:5" ht="15.75" customHeight="1" x14ac:dyDescent="0.2"/>
    <row r="31" spans="2:5" ht="15.75" customHeight="1" x14ac:dyDescent="0.2"/>
    <row r="32" spans="2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B1:G5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1" bestFit="1" customWidth="1"/>
    <col min="4" max="4" width="11.5703125" bestFit="1" customWidth="1"/>
    <col min="5" max="5" width="3.140625" customWidth="1"/>
    <col min="6" max="6" width="10.140625" customWidth="1"/>
    <col min="7" max="7" width="11.5703125" customWidth="1"/>
    <col min="8" max="8" width="3.140625" customWidth="1"/>
  </cols>
  <sheetData>
    <row r="1" spans="2:7" ht="18" x14ac:dyDescent="0.25">
      <c r="C1" s="1" t="s">
        <v>258</v>
      </c>
    </row>
    <row r="2" spans="2:7" ht="15.75" customHeight="1" x14ac:dyDescent="0.2">
      <c r="C2" s="2" t="s">
        <v>38</v>
      </c>
    </row>
    <row r="3" spans="2:7" ht="15.75" customHeight="1" x14ac:dyDescent="0.2"/>
    <row r="4" spans="2:7" ht="15.75" customHeight="1" x14ac:dyDescent="0.2">
      <c r="C4" s="3" t="s">
        <v>1</v>
      </c>
      <c r="D4" s="2"/>
      <c r="E4" s="2"/>
      <c r="F4" s="2"/>
      <c r="G4" s="2"/>
    </row>
    <row r="5" spans="2:7" ht="15.75" customHeight="1" thickBot="1" x14ac:dyDescent="0.25">
      <c r="C5" s="23"/>
      <c r="D5" s="2"/>
      <c r="E5" s="2"/>
      <c r="F5" s="2"/>
      <c r="G5" s="2"/>
    </row>
    <row r="6" spans="2:7" ht="15.75" customHeight="1" x14ac:dyDescent="0.2">
      <c r="B6" s="4"/>
      <c r="C6" s="25"/>
      <c r="D6" s="26"/>
      <c r="E6" s="6"/>
      <c r="F6" s="2"/>
      <c r="G6" s="2"/>
    </row>
    <row r="7" spans="2:7" ht="15.75" customHeight="1" x14ac:dyDescent="0.2">
      <c r="B7" s="7"/>
      <c r="C7" s="5" t="s">
        <v>40</v>
      </c>
      <c r="D7" s="67">
        <v>0.121</v>
      </c>
      <c r="E7" s="27"/>
      <c r="F7" s="2"/>
      <c r="G7" s="2"/>
    </row>
    <row r="8" spans="2:7" ht="15.75" customHeight="1" x14ac:dyDescent="0.2">
      <c r="B8" s="7"/>
      <c r="C8" s="5" t="s">
        <v>275</v>
      </c>
      <c r="D8" s="67">
        <v>6.0999999999999999E-2</v>
      </c>
      <c r="E8" s="27"/>
      <c r="F8" s="2"/>
      <c r="G8" s="2"/>
    </row>
    <row r="9" spans="2:7" ht="15.75" customHeight="1" x14ac:dyDescent="0.2">
      <c r="B9" s="7"/>
      <c r="C9" s="5" t="s">
        <v>122</v>
      </c>
      <c r="D9" s="67">
        <v>0.16700000000000001</v>
      </c>
      <c r="E9" s="27"/>
      <c r="F9" s="2"/>
      <c r="G9" s="2"/>
    </row>
    <row r="10" spans="2:7" ht="15.75" customHeight="1" x14ac:dyDescent="0.2">
      <c r="B10" s="7"/>
      <c r="C10" s="5" t="s">
        <v>123</v>
      </c>
      <c r="D10" s="67">
        <v>3.5000000000000003E-2</v>
      </c>
      <c r="E10" s="27"/>
      <c r="F10" s="2"/>
      <c r="G10" s="2"/>
    </row>
    <row r="11" spans="2:7" ht="15.75" customHeight="1" thickBot="1" x14ac:dyDescent="0.25">
      <c r="B11" s="103"/>
      <c r="C11" s="11"/>
      <c r="D11" s="11"/>
      <c r="E11" s="12"/>
      <c r="F11" s="2"/>
      <c r="G11" s="2"/>
    </row>
    <row r="12" spans="2:7" ht="15.75" customHeight="1" x14ac:dyDescent="0.2">
      <c r="C12" s="2"/>
      <c r="D12" s="2"/>
      <c r="E12" s="2"/>
      <c r="F12" s="2"/>
      <c r="G12" s="2"/>
    </row>
    <row r="13" spans="2:7" ht="15.75" customHeight="1" x14ac:dyDescent="0.2">
      <c r="C13" s="3" t="s">
        <v>2</v>
      </c>
      <c r="D13" s="2"/>
      <c r="E13" s="2"/>
      <c r="F13" s="2"/>
      <c r="G13" s="2"/>
    </row>
    <row r="14" spans="2:7" ht="15.75" customHeight="1" thickBot="1" x14ac:dyDescent="0.25">
      <c r="C14" s="23"/>
      <c r="D14" s="2"/>
      <c r="E14" s="2"/>
      <c r="F14" s="2"/>
      <c r="G14" s="2"/>
    </row>
    <row r="15" spans="2:7" ht="15.75" customHeight="1" x14ac:dyDescent="0.2">
      <c r="B15" s="104"/>
      <c r="C15" s="15"/>
      <c r="D15" s="15"/>
      <c r="E15" s="28"/>
    </row>
    <row r="16" spans="2:7" ht="15.75" customHeight="1" x14ac:dyDescent="0.25">
      <c r="B16" s="66"/>
      <c r="C16" s="14" t="s">
        <v>154</v>
      </c>
      <c r="D16" s="106"/>
      <c r="E16" s="29"/>
    </row>
    <row r="17" spans="2:5" ht="15.75" customHeight="1" x14ac:dyDescent="0.2">
      <c r="B17" s="66"/>
      <c r="C17" s="14" t="s">
        <v>276</v>
      </c>
      <c r="D17" s="14"/>
      <c r="E17" s="29"/>
    </row>
    <row r="18" spans="2:5" ht="15.75" customHeight="1" x14ac:dyDescent="0.25">
      <c r="B18" s="66"/>
      <c r="C18" s="14" t="s">
        <v>124</v>
      </c>
      <c r="D18" s="59">
        <f>(0.5*D7)+(0.5*D8)</f>
        <v>9.0999999999999998E-2</v>
      </c>
      <c r="E18" s="29"/>
    </row>
    <row r="19" spans="2:5" ht="15.75" customHeight="1" x14ac:dyDescent="0.2">
      <c r="B19" s="66"/>
      <c r="C19" s="14"/>
      <c r="D19" s="60"/>
      <c r="E19" s="29"/>
    </row>
    <row r="20" spans="2:5" ht="15.75" customHeight="1" x14ac:dyDescent="0.2">
      <c r="B20" s="66"/>
      <c r="C20" s="14" t="s">
        <v>125</v>
      </c>
      <c r="D20" s="60"/>
      <c r="E20" s="29"/>
    </row>
    <row r="21" spans="2:5" ht="15.75" customHeight="1" x14ac:dyDescent="0.25">
      <c r="B21" s="66"/>
      <c r="C21" s="14" t="s">
        <v>126</v>
      </c>
      <c r="D21" s="59">
        <f>(0.5*D9)+(0.5*D10)</f>
        <v>0.10100000000000001</v>
      </c>
      <c r="E21" s="29"/>
    </row>
    <row r="22" spans="2:5" ht="15.75" customHeight="1" thickBot="1" x14ac:dyDescent="0.25">
      <c r="B22" s="105"/>
      <c r="C22" s="20"/>
      <c r="D22" s="20"/>
      <c r="E22" s="21"/>
    </row>
    <row r="23" spans="2:5" ht="15.75" customHeight="1" x14ac:dyDescent="0.2"/>
    <row r="24" spans="2:5" ht="15.75" customHeight="1" x14ac:dyDescent="0.2"/>
    <row r="25" spans="2:5" ht="15.75" customHeight="1" x14ac:dyDescent="0.2"/>
    <row r="26" spans="2:5" ht="15.75" customHeight="1" x14ac:dyDescent="0.2"/>
    <row r="27" spans="2:5" ht="15.75" customHeight="1" x14ac:dyDescent="0.2"/>
    <row r="28" spans="2:5" ht="15.75" customHeight="1" x14ac:dyDescent="0.2"/>
    <row r="29" spans="2:5" ht="15.75" customHeight="1" x14ac:dyDescent="0.2"/>
    <row r="30" spans="2:5" ht="15.75" customHeight="1" x14ac:dyDescent="0.2"/>
    <row r="31" spans="2:5" ht="15.75" customHeight="1" x14ac:dyDescent="0.2"/>
    <row r="32" spans="2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H632"/>
  <sheetViews>
    <sheetView workbookViewId="0">
      <selection activeCell="C3" sqref="C3"/>
    </sheetView>
  </sheetViews>
  <sheetFormatPr defaultRowHeight="12.75" x14ac:dyDescent="0.2"/>
  <cols>
    <col min="2" max="2" width="3.140625" customWidth="1"/>
    <col min="3" max="3" width="20.28515625" bestFit="1" customWidth="1"/>
    <col min="4" max="4" width="5.28515625" customWidth="1"/>
    <col min="5" max="5" width="15.5703125" bestFit="1" customWidth="1"/>
    <col min="6" max="6" width="3.140625" customWidth="1"/>
    <col min="7" max="7" width="10.140625" customWidth="1"/>
    <col min="8" max="8" width="11.5703125" customWidth="1"/>
    <col min="9" max="9" width="3.140625" customWidth="1"/>
  </cols>
  <sheetData>
    <row r="1" spans="2:8" ht="18" x14ac:dyDescent="0.25">
      <c r="C1" s="1" t="s">
        <v>258</v>
      </c>
    </row>
    <row r="2" spans="2:8" ht="15.75" customHeight="1" x14ac:dyDescent="0.2">
      <c r="C2" s="2" t="s">
        <v>39</v>
      </c>
    </row>
    <row r="3" spans="2:8" ht="15.75" customHeight="1" x14ac:dyDescent="0.2"/>
    <row r="4" spans="2:8" ht="15.75" customHeight="1" x14ac:dyDescent="0.2">
      <c r="C4" s="3" t="s">
        <v>2</v>
      </c>
      <c r="D4" s="2"/>
      <c r="E4" s="2"/>
      <c r="F4" s="2"/>
      <c r="G4" s="2"/>
      <c r="H4" s="2"/>
    </row>
    <row r="5" spans="2:8" ht="15.75" customHeight="1" thickBot="1" x14ac:dyDescent="0.25">
      <c r="C5" s="23"/>
      <c r="D5" s="2"/>
      <c r="E5" s="2"/>
      <c r="F5" s="2"/>
      <c r="G5" s="2"/>
      <c r="H5" s="2"/>
    </row>
    <row r="6" spans="2:8" ht="15.75" customHeight="1" x14ac:dyDescent="0.2">
      <c r="B6" s="13"/>
      <c r="C6" s="15"/>
      <c r="D6" s="15"/>
      <c r="E6" s="15"/>
      <c r="F6" s="28"/>
    </row>
    <row r="7" spans="2:8" ht="18.95" customHeight="1" x14ac:dyDescent="0.35">
      <c r="B7" s="66"/>
      <c r="C7" s="14" t="s">
        <v>148</v>
      </c>
      <c r="D7" s="63"/>
      <c r="E7" s="72"/>
      <c r="F7" s="29"/>
    </row>
    <row r="8" spans="2:8" ht="18.95" customHeight="1" x14ac:dyDescent="0.35">
      <c r="B8" s="22"/>
      <c r="C8" s="14" t="s">
        <v>149</v>
      </c>
      <c r="D8" s="14"/>
      <c r="E8" s="72"/>
      <c r="F8" s="29"/>
    </row>
    <row r="9" spans="2:8" ht="18.95" customHeight="1" x14ac:dyDescent="0.35">
      <c r="B9" s="66"/>
      <c r="C9" s="138" t="s">
        <v>150</v>
      </c>
      <c r="D9" s="63"/>
      <c r="E9" s="78"/>
      <c r="F9" s="29"/>
    </row>
    <row r="10" spans="2:8" ht="15.75" customHeight="1" thickBot="1" x14ac:dyDescent="0.25">
      <c r="B10" s="19"/>
      <c r="C10" s="20"/>
      <c r="D10" s="20"/>
      <c r="E10" s="20"/>
      <c r="F10" s="21"/>
    </row>
    <row r="11" spans="2:8" ht="15.75" customHeight="1" x14ac:dyDescent="0.2"/>
    <row r="12" spans="2:8" ht="15.75" customHeight="1" x14ac:dyDescent="0.2"/>
    <row r="13" spans="2:8" ht="15.75" customHeight="1" x14ac:dyDescent="0.2"/>
    <row r="14" spans="2:8" ht="15.75" customHeight="1" x14ac:dyDescent="0.2"/>
    <row r="15" spans="2:8" ht="15.75" customHeight="1" x14ac:dyDescent="0.2"/>
    <row r="16" spans="2:8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8"/>
  <sheetViews>
    <sheetView zoomScaleNormal="100" workbookViewId="0">
      <selection activeCell="C2" sqref="C2"/>
    </sheetView>
  </sheetViews>
  <sheetFormatPr defaultRowHeight="12.75" x14ac:dyDescent="0.2"/>
  <cols>
    <col min="1" max="1" width="9.140625" style="251"/>
    <col min="2" max="2" width="3.140625" style="251" customWidth="1"/>
    <col min="3" max="3" width="22.5703125" style="251" customWidth="1"/>
    <col min="4" max="4" width="16.140625" style="251" customWidth="1"/>
    <col min="5" max="9" width="14.28515625" style="251" customWidth="1"/>
    <col min="10" max="10" width="3.140625" style="251" customWidth="1"/>
    <col min="11" max="16384" width="9.140625" style="251"/>
  </cols>
  <sheetData>
    <row r="1" spans="2:10" ht="18" x14ac:dyDescent="0.25">
      <c r="C1" s="252" t="s">
        <v>258</v>
      </c>
      <c r="D1" s="252"/>
      <c r="E1" s="252"/>
    </row>
    <row r="2" spans="2:10" ht="15.75" customHeight="1" x14ac:dyDescent="0.2">
      <c r="C2" s="253" t="s">
        <v>19</v>
      </c>
      <c r="D2" s="253"/>
      <c r="E2" s="253"/>
    </row>
    <row r="3" spans="2:10" ht="15.75" customHeight="1" x14ac:dyDescent="0.2"/>
    <row r="4" spans="2:10" ht="15.75" customHeight="1" x14ac:dyDescent="0.2">
      <c r="C4" s="254" t="s">
        <v>1</v>
      </c>
      <c r="D4" s="254"/>
      <c r="E4" s="254"/>
      <c r="F4" s="253"/>
      <c r="G4" s="253"/>
      <c r="H4" s="253"/>
      <c r="I4" s="253"/>
    </row>
    <row r="5" spans="2:10" ht="15.75" customHeight="1" thickBot="1" x14ac:dyDescent="0.25">
      <c r="C5" s="255"/>
      <c r="D5" s="255"/>
      <c r="E5" s="255"/>
      <c r="F5" s="256"/>
      <c r="G5" s="253"/>
      <c r="H5" s="253"/>
      <c r="I5" s="253"/>
    </row>
    <row r="6" spans="2:10" ht="15.75" customHeight="1" x14ac:dyDescent="0.2">
      <c r="B6" s="257"/>
      <c r="C6" s="258"/>
      <c r="D6" s="258"/>
      <c r="E6" s="258"/>
      <c r="F6" s="259"/>
      <c r="G6" s="259"/>
      <c r="H6" s="260"/>
      <c r="I6" s="261"/>
      <c r="J6" s="261"/>
    </row>
    <row r="7" spans="2:10" ht="15.75" customHeight="1" x14ac:dyDescent="0.2">
      <c r="B7" s="262"/>
      <c r="C7" s="263" t="s">
        <v>63</v>
      </c>
      <c r="D7" s="264" t="s">
        <v>64</v>
      </c>
      <c r="E7" s="264" t="s">
        <v>76</v>
      </c>
      <c r="F7" s="265" t="s">
        <v>77</v>
      </c>
      <c r="G7" s="265" t="s">
        <v>81</v>
      </c>
      <c r="H7" s="266"/>
      <c r="I7" s="267"/>
      <c r="J7" s="267"/>
    </row>
    <row r="8" spans="2:10" ht="15.75" customHeight="1" x14ac:dyDescent="0.2">
      <c r="B8" s="262"/>
      <c r="C8" s="268" t="s">
        <v>66</v>
      </c>
      <c r="D8" s="269">
        <v>0.25</v>
      </c>
      <c r="E8" s="269">
        <v>0.2</v>
      </c>
      <c r="F8" s="269">
        <v>0.25</v>
      </c>
      <c r="G8" s="269">
        <v>0.6</v>
      </c>
      <c r="H8" s="266"/>
      <c r="I8" s="267"/>
      <c r="J8" s="267"/>
    </row>
    <row r="9" spans="2:10" ht="15.75" customHeight="1" x14ac:dyDescent="0.2">
      <c r="B9" s="262"/>
      <c r="C9" s="268" t="s">
        <v>69</v>
      </c>
      <c r="D9" s="269">
        <v>0.55000000000000004</v>
      </c>
      <c r="E9" s="269">
        <v>0.15</v>
      </c>
      <c r="F9" s="269">
        <v>0.11</v>
      </c>
      <c r="G9" s="269">
        <v>0.05</v>
      </c>
      <c r="H9" s="266"/>
      <c r="I9" s="267"/>
      <c r="J9" s="267"/>
    </row>
    <row r="10" spans="2:10" ht="15.75" customHeight="1" x14ac:dyDescent="0.2">
      <c r="B10" s="262"/>
      <c r="C10" s="268" t="s">
        <v>86</v>
      </c>
      <c r="D10" s="270">
        <f>1-D8-D9</f>
        <v>0.19999999999999996</v>
      </c>
      <c r="E10" s="269">
        <v>0.01</v>
      </c>
      <c r="F10" s="269">
        <v>-0.15</v>
      </c>
      <c r="G10" s="269">
        <v>-0.5</v>
      </c>
      <c r="H10" s="266"/>
      <c r="I10" s="267"/>
      <c r="J10" s="267"/>
    </row>
    <row r="11" spans="2:10" ht="15.75" customHeight="1" x14ac:dyDescent="0.2">
      <c r="B11" s="262"/>
      <c r="C11" s="268"/>
      <c r="D11" s="269"/>
      <c r="E11" s="269"/>
      <c r="F11" s="269"/>
      <c r="G11" s="269"/>
      <c r="H11" s="266"/>
      <c r="I11" s="267"/>
      <c r="J11" s="267"/>
    </row>
    <row r="12" spans="2:10" ht="15.75" customHeight="1" x14ac:dyDescent="0.2">
      <c r="B12" s="262"/>
      <c r="C12" s="268" t="s">
        <v>82</v>
      </c>
      <c r="D12" s="269"/>
      <c r="E12" s="269">
        <v>0.4</v>
      </c>
      <c r="F12" s="269">
        <v>0.4</v>
      </c>
      <c r="G12" s="270">
        <f>1-E12-F12</f>
        <v>0.19999999999999996</v>
      </c>
      <c r="H12" s="266"/>
      <c r="I12" s="267"/>
      <c r="J12" s="267"/>
    </row>
    <row r="13" spans="2:10" ht="15.75" customHeight="1" x14ac:dyDescent="0.2">
      <c r="B13" s="262"/>
      <c r="C13" s="268"/>
      <c r="D13" s="269"/>
      <c r="E13" s="269"/>
      <c r="F13" s="269"/>
      <c r="G13" s="269"/>
      <c r="H13" s="266"/>
      <c r="I13" s="267"/>
      <c r="J13" s="267"/>
    </row>
    <row r="14" spans="2:10" ht="15.75" customHeight="1" x14ac:dyDescent="0.2">
      <c r="B14" s="271" t="s">
        <v>15</v>
      </c>
      <c r="C14" s="268" t="s">
        <v>127</v>
      </c>
      <c r="D14" s="272">
        <v>3.7999999999999999E-2</v>
      </c>
      <c r="E14" s="269"/>
      <c r="F14" s="269"/>
      <c r="G14" s="269"/>
      <c r="H14" s="266"/>
      <c r="I14" s="267"/>
      <c r="J14" s="267"/>
    </row>
    <row r="15" spans="2:10" ht="15.75" customHeight="1" x14ac:dyDescent="0.2">
      <c r="B15" s="271" t="s">
        <v>112</v>
      </c>
      <c r="C15" s="268" t="s">
        <v>147</v>
      </c>
      <c r="D15" s="272">
        <v>3.5000000000000003E-2</v>
      </c>
      <c r="E15" s="269"/>
      <c r="F15" s="269"/>
      <c r="G15" s="269"/>
      <c r="H15" s="266"/>
      <c r="I15" s="267"/>
      <c r="J15" s="267"/>
    </row>
    <row r="16" spans="2:10" ht="15.75" customHeight="1" thickBot="1" x14ac:dyDescent="0.25">
      <c r="B16" s="273"/>
      <c r="C16" s="274"/>
      <c r="D16" s="274"/>
      <c r="E16" s="274"/>
      <c r="F16" s="274"/>
      <c r="G16" s="274"/>
      <c r="H16" s="275"/>
      <c r="I16" s="261"/>
      <c r="J16" s="261"/>
    </row>
    <row r="17" spans="2:10" ht="15.75" customHeight="1" x14ac:dyDescent="0.2">
      <c r="C17" s="253"/>
      <c r="D17" s="253"/>
      <c r="E17" s="253"/>
      <c r="F17" s="253"/>
      <c r="G17" s="253"/>
      <c r="H17" s="253"/>
      <c r="I17" s="253"/>
    </row>
    <row r="18" spans="2:10" ht="15.75" customHeight="1" x14ac:dyDescent="0.2">
      <c r="C18" s="254" t="s">
        <v>2</v>
      </c>
      <c r="D18" s="254"/>
      <c r="E18" s="254"/>
      <c r="F18" s="253"/>
      <c r="G18" s="253"/>
      <c r="H18" s="253"/>
      <c r="I18" s="253"/>
    </row>
    <row r="19" spans="2:10" ht="15.75" customHeight="1" thickBot="1" x14ac:dyDescent="0.25">
      <c r="C19" s="255"/>
      <c r="D19" s="255"/>
      <c r="E19" s="255"/>
      <c r="F19" s="253"/>
      <c r="G19" s="253"/>
      <c r="H19" s="253"/>
      <c r="I19" s="253"/>
    </row>
    <row r="20" spans="2:10" ht="15.75" customHeight="1" x14ac:dyDescent="0.2">
      <c r="B20" s="276"/>
      <c r="C20" s="277"/>
      <c r="D20" s="277"/>
      <c r="E20" s="277"/>
      <c r="F20" s="278"/>
      <c r="G20" s="278"/>
      <c r="H20" s="279"/>
      <c r="I20" s="279"/>
      <c r="J20" s="280"/>
    </row>
    <row r="21" spans="2:10" ht="30" x14ac:dyDescent="0.2">
      <c r="B21" s="281"/>
      <c r="C21" s="282" t="s">
        <v>63</v>
      </c>
      <c r="D21" s="283" t="s">
        <v>64</v>
      </c>
      <c r="E21" s="284" t="s">
        <v>83</v>
      </c>
      <c r="F21" s="285" t="s">
        <v>67</v>
      </c>
      <c r="G21" s="286" t="s">
        <v>78</v>
      </c>
      <c r="H21" s="287" t="s">
        <v>33</v>
      </c>
      <c r="I21" s="288" t="s">
        <v>67</v>
      </c>
      <c r="J21" s="289"/>
    </row>
    <row r="22" spans="2:10" ht="15.75" customHeight="1" x14ac:dyDescent="0.2">
      <c r="B22" s="281"/>
      <c r="C22" s="290" t="s">
        <v>66</v>
      </c>
      <c r="D22" s="291">
        <f>D8</f>
        <v>0.25</v>
      </c>
      <c r="E22" s="292">
        <f>(E12*E8)+(F8*F12)+(G8*G12)</f>
        <v>0.3</v>
      </c>
      <c r="F22" s="293">
        <f>D22*E22</f>
        <v>7.4999999999999997E-2</v>
      </c>
      <c r="G22" s="293">
        <f>E22-$F$25</f>
        <v>0.19350000000000001</v>
      </c>
      <c r="H22" s="294">
        <f>G22*G22</f>
        <v>3.7442250000000003E-2</v>
      </c>
      <c r="I22" s="295">
        <f>H22*D22</f>
        <v>9.3605625000000008E-3</v>
      </c>
      <c r="J22" s="289"/>
    </row>
    <row r="23" spans="2:10" ht="15.75" customHeight="1" x14ac:dyDescent="0.2">
      <c r="B23" s="281"/>
      <c r="C23" s="290" t="s">
        <v>87</v>
      </c>
      <c r="D23" s="291">
        <f>D9</f>
        <v>0.55000000000000004</v>
      </c>
      <c r="E23" s="292">
        <f>(E9*E12)+(F9*F12)+(G9*G12)</f>
        <v>0.114</v>
      </c>
      <c r="F23" s="293">
        <f>D23*E23</f>
        <v>6.2700000000000006E-2</v>
      </c>
      <c r="G23" s="293">
        <f>E23-$F$25</f>
        <v>7.5000000000000067E-3</v>
      </c>
      <c r="H23" s="294">
        <f>G23*G23</f>
        <v>5.62500000000001E-5</v>
      </c>
      <c r="I23" s="295">
        <f>H23*D23</f>
        <v>3.0937500000000061E-5</v>
      </c>
      <c r="J23" s="289"/>
    </row>
    <row r="24" spans="2:10" ht="15.75" customHeight="1" x14ac:dyDescent="0.2">
      <c r="B24" s="281"/>
      <c r="C24" s="290" t="s">
        <v>86</v>
      </c>
      <c r="D24" s="291">
        <f>D10</f>
        <v>0.19999999999999996</v>
      </c>
      <c r="E24" s="292">
        <f>(E10*E12)+(F10*F12)+(G10*G12)</f>
        <v>-0.15599999999999997</v>
      </c>
      <c r="F24" s="296">
        <f>D24*E24</f>
        <v>-3.1199999999999988E-2</v>
      </c>
      <c r="G24" s="293">
        <f>E24-$F$25</f>
        <v>-0.26249999999999996</v>
      </c>
      <c r="H24" s="294">
        <f>G24*G24</f>
        <v>6.8906249999999974E-2</v>
      </c>
      <c r="I24" s="297">
        <f>H24*D24</f>
        <v>1.3781249999999991E-2</v>
      </c>
      <c r="J24" s="289"/>
    </row>
    <row r="25" spans="2:10" ht="15.75" customHeight="1" x14ac:dyDescent="0.25">
      <c r="B25" s="281"/>
      <c r="C25" s="290"/>
      <c r="D25" s="290"/>
      <c r="E25" s="298" t="s">
        <v>79</v>
      </c>
      <c r="F25" s="299">
        <f>F22+F23+F24</f>
        <v>0.1065</v>
      </c>
      <c r="G25" s="300"/>
      <c r="H25" s="301" t="s">
        <v>80</v>
      </c>
      <c r="I25" s="302">
        <f>I22+I23+I24</f>
        <v>2.3172749999999992E-2</v>
      </c>
      <c r="J25" s="289"/>
    </row>
    <row r="26" spans="2:10" ht="15.75" customHeight="1" x14ac:dyDescent="0.2">
      <c r="B26" s="281"/>
      <c r="C26" s="290"/>
      <c r="D26" s="290"/>
      <c r="E26" s="303"/>
      <c r="F26" s="304"/>
      <c r="G26" s="304"/>
      <c r="H26" s="305"/>
      <c r="I26" s="305"/>
      <c r="J26" s="289"/>
    </row>
    <row r="27" spans="2:10" ht="15.75" customHeight="1" x14ac:dyDescent="0.25">
      <c r="B27" s="281"/>
      <c r="C27" s="290" t="s">
        <v>260</v>
      </c>
      <c r="D27" s="290"/>
      <c r="E27" s="306">
        <f>SQRT(I25)</f>
        <v>0.15222598332742013</v>
      </c>
      <c r="F27" s="304"/>
      <c r="G27" s="304"/>
      <c r="H27" s="305"/>
      <c r="I27" s="305"/>
      <c r="J27" s="289"/>
    </row>
    <row r="28" spans="2:10" ht="15.75" customHeight="1" x14ac:dyDescent="0.25">
      <c r="B28" s="281"/>
      <c r="C28" s="290"/>
      <c r="D28" s="290"/>
      <c r="E28" s="307"/>
      <c r="F28" s="304"/>
      <c r="G28" s="304"/>
      <c r="H28" s="305"/>
      <c r="I28" s="305"/>
      <c r="J28" s="289"/>
    </row>
    <row r="29" spans="2:10" ht="15.75" customHeight="1" x14ac:dyDescent="0.25">
      <c r="B29" s="308" t="s">
        <v>15</v>
      </c>
      <c r="C29" s="309" t="s">
        <v>262</v>
      </c>
      <c r="D29" s="290"/>
      <c r="E29" s="306">
        <f>F25-D14</f>
        <v>6.8500000000000005E-2</v>
      </c>
      <c r="F29" s="304"/>
      <c r="G29" s="304"/>
      <c r="H29" s="305"/>
      <c r="I29" s="305"/>
      <c r="J29" s="289"/>
    </row>
    <row r="30" spans="2:10" ht="15.75" customHeight="1" x14ac:dyDescent="0.25">
      <c r="B30" s="308"/>
      <c r="C30" s="309"/>
      <c r="D30" s="290"/>
      <c r="E30" s="307"/>
      <c r="F30" s="304"/>
      <c r="G30" s="304"/>
      <c r="H30" s="305"/>
      <c r="I30" s="305"/>
      <c r="J30" s="289"/>
    </row>
    <row r="31" spans="2:10" ht="15.75" customHeight="1" x14ac:dyDescent="0.25">
      <c r="B31" s="308" t="s">
        <v>112</v>
      </c>
      <c r="C31" s="309" t="s">
        <v>263</v>
      </c>
      <c r="D31" s="290"/>
      <c r="E31" s="307"/>
      <c r="F31" s="306">
        <f>F25-D15</f>
        <v>7.1499999999999994E-2</v>
      </c>
      <c r="G31" s="304"/>
      <c r="H31" s="305"/>
      <c r="I31" s="305"/>
      <c r="J31" s="289"/>
    </row>
    <row r="32" spans="2:10" ht="15.75" customHeight="1" x14ac:dyDescent="0.25">
      <c r="B32" s="308"/>
      <c r="C32" s="309" t="s">
        <v>264</v>
      </c>
      <c r="D32" s="290"/>
      <c r="E32" s="307"/>
      <c r="F32" s="306">
        <f>((1+F25)/(1+D15))-1</f>
        <v>6.9082125603864952E-2</v>
      </c>
      <c r="G32" s="304"/>
      <c r="H32" s="305"/>
      <c r="I32" s="305"/>
      <c r="J32" s="289"/>
    </row>
    <row r="33" spans="2:10" ht="15.75" customHeight="1" x14ac:dyDescent="0.25">
      <c r="B33" s="308"/>
      <c r="C33" s="309"/>
      <c r="D33" s="290"/>
      <c r="E33" s="307"/>
      <c r="F33" s="307"/>
      <c r="G33" s="304"/>
      <c r="H33" s="305"/>
      <c r="I33" s="305"/>
      <c r="J33" s="289"/>
    </row>
    <row r="34" spans="2:10" ht="15.75" customHeight="1" x14ac:dyDescent="0.25">
      <c r="B34" s="308"/>
      <c r="C34" s="309" t="s">
        <v>280</v>
      </c>
      <c r="D34" s="290"/>
      <c r="E34" s="307"/>
      <c r="F34" s="310">
        <f>D14-D15</f>
        <v>2.9999999999999957E-3</v>
      </c>
      <c r="G34" s="304"/>
      <c r="H34" s="305"/>
      <c r="I34" s="305"/>
      <c r="J34" s="289"/>
    </row>
    <row r="35" spans="2:10" ht="15.75" customHeight="1" x14ac:dyDescent="0.25">
      <c r="B35" s="308"/>
      <c r="C35" s="309" t="s">
        <v>281</v>
      </c>
      <c r="D35" s="290"/>
      <c r="E35" s="307"/>
      <c r="F35" s="310">
        <f>((1+D14)/(1+D15))-1</f>
        <v>2.8985507246377384E-3</v>
      </c>
      <c r="G35" s="304"/>
      <c r="H35" s="305"/>
      <c r="I35" s="305"/>
      <c r="J35" s="289"/>
    </row>
    <row r="36" spans="2:10" ht="15.75" customHeight="1" x14ac:dyDescent="0.25">
      <c r="B36" s="308"/>
      <c r="C36" s="309"/>
      <c r="D36" s="290"/>
      <c r="E36" s="307"/>
      <c r="F36" s="307"/>
      <c r="G36" s="304"/>
      <c r="H36" s="305"/>
      <c r="I36" s="305"/>
      <c r="J36" s="289"/>
    </row>
    <row r="37" spans="2:10" ht="15.75" customHeight="1" x14ac:dyDescent="0.25">
      <c r="B37" s="308"/>
      <c r="C37" s="309" t="s">
        <v>265</v>
      </c>
      <c r="D37" s="290"/>
      <c r="E37" s="307"/>
      <c r="F37" s="306">
        <f>F31-F34</f>
        <v>6.8500000000000005E-2</v>
      </c>
      <c r="G37" s="304"/>
      <c r="H37" s="305"/>
      <c r="I37" s="305"/>
      <c r="J37" s="289"/>
    </row>
    <row r="38" spans="2:10" ht="15.75" customHeight="1" x14ac:dyDescent="0.25">
      <c r="B38" s="308"/>
      <c r="C38" s="309" t="s">
        <v>266</v>
      </c>
      <c r="D38" s="290"/>
      <c r="E38" s="307"/>
      <c r="F38" s="306">
        <f>F32-F35</f>
        <v>6.6183574879227214E-2</v>
      </c>
      <c r="G38" s="304"/>
      <c r="H38" s="305"/>
      <c r="I38" s="305"/>
      <c r="J38" s="289"/>
    </row>
    <row r="39" spans="2:10" ht="15.75" customHeight="1" thickBot="1" x14ac:dyDescent="0.25">
      <c r="B39" s="311"/>
      <c r="C39" s="312"/>
      <c r="D39" s="312"/>
      <c r="E39" s="312"/>
      <c r="F39" s="313"/>
      <c r="G39" s="43"/>
      <c r="H39" s="314"/>
      <c r="I39" s="314"/>
      <c r="J39" s="315"/>
    </row>
    <row r="40" spans="2:10" ht="15.75" customHeight="1" x14ac:dyDescent="0.2"/>
    <row r="41" spans="2:10" ht="15.75" customHeight="1" x14ac:dyDescent="0.2"/>
    <row r="42" spans="2:10" ht="15.75" customHeight="1" x14ac:dyDescent="0.2"/>
    <row r="43" spans="2:10" ht="15.75" customHeight="1" x14ac:dyDescent="0.2"/>
    <row r="44" spans="2:10" ht="15.75" customHeight="1" x14ac:dyDescent="0.2"/>
    <row r="45" spans="2:10" ht="15.75" customHeight="1" x14ac:dyDescent="0.2"/>
    <row r="46" spans="2:10" ht="15.75" customHeight="1" x14ac:dyDescent="0.2"/>
    <row r="47" spans="2:10" ht="15.75" customHeight="1" x14ac:dyDescent="0.2"/>
    <row r="48" spans="2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</sheetData>
  <pageMargins left="0.75" right="0.75" top="1" bottom="1" header="0.5" footer="0.5"/>
  <pageSetup scale="74" orientation="portrait" horizontalDpi="300" r:id="rId1"/>
  <headerFooter alignWithMargins="0"/>
  <colBreaks count="1" manualBreakCount="1">
    <brk id="9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25"/>
  <dimension ref="B1:G61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5703125" customWidth="1"/>
    <col min="4" max="4" width="16.140625" customWidth="1"/>
    <col min="5" max="6" width="14.28515625" customWidth="1"/>
    <col min="7" max="7" width="3.140625" customWidth="1"/>
  </cols>
  <sheetData>
    <row r="1" spans="2:7" ht="18" x14ac:dyDescent="0.25">
      <c r="C1" s="1" t="s">
        <v>258</v>
      </c>
      <c r="D1" s="1"/>
      <c r="E1" s="1"/>
    </row>
    <row r="2" spans="2:7" ht="15.75" customHeight="1" x14ac:dyDescent="0.2">
      <c r="C2" s="2" t="s">
        <v>20</v>
      </c>
      <c r="D2" s="2"/>
      <c r="E2" s="2"/>
    </row>
    <row r="3" spans="2:7" ht="15.75" customHeight="1" x14ac:dyDescent="0.2"/>
    <row r="4" spans="2:7" ht="15.75" customHeight="1" x14ac:dyDescent="0.2">
      <c r="C4" s="3" t="s">
        <v>1</v>
      </c>
      <c r="D4" s="3"/>
      <c r="E4" s="3"/>
      <c r="F4" s="2"/>
    </row>
    <row r="5" spans="2:7" ht="15.75" customHeight="1" thickBot="1" x14ac:dyDescent="0.25">
      <c r="C5" s="23"/>
      <c r="D5" s="23"/>
      <c r="E5" s="23"/>
      <c r="F5" s="2"/>
    </row>
    <row r="6" spans="2:7" ht="15.75" customHeight="1" x14ac:dyDescent="0.2">
      <c r="B6" s="4"/>
      <c r="C6" s="25"/>
      <c r="D6" s="25"/>
      <c r="E6" s="25"/>
      <c r="F6" s="6"/>
      <c r="G6" s="37"/>
    </row>
    <row r="7" spans="2:7" ht="15.75" customHeight="1" x14ac:dyDescent="0.2">
      <c r="B7" s="7"/>
      <c r="C7" s="5" t="s">
        <v>131</v>
      </c>
      <c r="D7" s="8">
        <v>1000000</v>
      </c>
      <c r="E7" s="126"/>
      <c r="F7" s="27"/>
      <c r="G7" s="37"/>
    </row>
    <row r="8" spans="2:7" ht="15.75" customHeight="1" x14ac:dyDescent="0.2">
      <c r="B8" s="7"/>
      <c r="C8" s="127" t="s">
        <v>111</v>
      </c>
      <c r="D8" s="61">
        <v>1</v>
      </c>
      <c r="E8" s="126"/>
      <c r="F8" s="27"/>
      <c r="G8" s="37"/>
    </row>
    <row r="9" spans="2:7" ht="15.75" customHeight="1" x14ac:dyDescent="0.2">
      <c r="B9" s="7"/>
      <c r="C9" s="61"/>
      <c r="D9" s="61"/>
      <c r="E9" s="126"/>
      <c r="F9" s="27"/>
      <c r="G9" s="37"/>
    </row>
    <row r="10" spans="2:7" ht="15.75" customHeight="1" x14ac:dyDescent="0.2">
      <c r="B10" s="7"/>
      <c r="C10" s="117" t="s">
        <v>128</v>
      </c>
      <c r="D10" s="84" t="s">
        <v>130</v>
      </c>
      <c r="E10" s="84" t="s">
        <v>103</v>
      </c>
      <c r="F10" s="30"/>
      <c r="G10" s="38"/>
    </row>
    <row r="11" spans="2:7" ht="15.75" customHeight="1" x14ac:dyDescent="0.2">
      <c r="B11" s="7"/>
      <c r="C11" s="118" t="s">
        <v>76</v>
      </c>
      <c r="D11" s="136">
        <v>180000</v>
      </c>
      <c r="E11" s="86">
        <v>0.75</v>
      </c>
      <c r="F11" s="30"/>
      <c r="G11" s="38"/>
    </row>
    <row r="12" spans="2:7" ht="15.75" customHeight="1" x14ac:dyDescent="0.2">
      <c r="B12" s="7"/>
      <c r="C12" s="118" t="s">
        <v>77</v>
      </c>
      <c r="D12" s="136">
        <v>290000</v>
      </c>
      <c r="E12" s="86">
        <v>1.25</v>
      </c>
      <c r="F12" s="30"/>
      <c r="G12" s="38"/>
    </row>
    <row r="13" spans="2:7" ht="15.75" customHeight="1" x14ac:dyDescent="0.2">
      <c r="B13" s="7"/>
      <c r="C13" s="118" t="s">
        <v>81</v>
      </c>
      <c r="D13" s="119"/>
      <c r="E13" s="86">
        <v>1.45</v>
      </c>
      <c r="F13" s="30"/>
      <c r="G13" s="38"/>
    </row>
    <row r="14" spans="2:7" ht="15.75" customHeight="1" x14ac:dyDescent="0.2">
      <c r="B14" s="7"/>
      <c r="C14" s="118" t="s">
        <v>129</v>
      </c>
      <c r="D14" s="119"/>
      <c r="E14" s="86"/>
      <c r="F14" s="30"/>
      <c r="G14" s="38"/>
    </row>
    <row r="15" spans="2:7" ht="15.75" customHeight="1" thickBot="1" x14ac:dyDescent="0.25">
      <c r="B15" s="10"/>
      <c r="C15" s="11"/>
      <c r="D15" s="11"/>
      <c r="E15" s="11"/>
      <c r="F15" s="12"/>
      <c r="G15" s="37"/>
    </row>
    <row r="16" spans="2:7" ht="15.75" customHeight="1" x14ac:dyDescent="0.2">
      <c r="C16" s="2"/>
      <c r="D16" s="2"/>
      <c r="E16" s="2"/>
      <c r="F16" s="2"/>
    </row>
    <row r="17" spans="2:7" ht="15.75" customHeight="1" x14ac:dyDescent="0.2">
      <c r="C17" s="3" t="s">
        <v>2</v>
      </c>
      <c r="D17" s="3"/>
      <c r="E17" s="3"/>
      <c r="F17" s="2"/>
    </row>
    <row r="18" spans="2:7" ht="15.75" customHeight="1" thickBot="1" x14ac:dyDescent="0.25">
      <c r="C18" s="23"/>
      <c r="D18" s="23"/>
      <c r="E18" s="23"/>
      <c r="F18" s="2"/>
    </row>
    <row r="19" spans="2:7" ht="15.75" customHeight="1" x14ac:dyDescent="0.2">
      <c r="B19" s="13"/>
      <c r="C19" s="15"/>
      <c r="D19" s="15"/>
      <c r="E19" s="15"/>
      <c r="F19" s="33"/>
      <c r="G19" s="28"/>
    </row>
    <row r="20" spans="2:7" ht="15.75" customHeight="1" x14ac:dyDescent="0.2">
      <c r="B20" s="115"/>
      <c r="C20" s="69"/>
      <c r="D20" s="88"/>
      <c r="E20" s="70"/>
      <c r="F20" s="39"/>
      <c r="G20" s="29"/>
    </row>
    <row r="21" spans="2:7" ht="15.75" customHeight="1" x14ac:dyDescent="0.2">
      <c r="B21" s="115"/>
      <c r="C21" s="120" t="s">
        <v>128</v>
      </c>
      <c r="D21" s="88" t="s">
        <v>130</v>
      </c>
      <c r="E21" s="88" t="s">
        <v>103</v>
      </c>
      <c r="F21" s="94"/>
      <c r="G21" s="29"/>
    </row>
    <row r="22" spans="2:7" ht="15.75" customHeight="1" x14ac:dyDescent="0.2">
      <c r="B22" s="115"/>
      <c r="C22" s="111" t="s">
        <v>76</v>
      </c>
      <c r="D22" s="121">
        <f>D11</f>
        <v>180000</v>
      </c>
      <c r="E22" s="122">
        <f>E11</f>
        <v>0.75</v>
      </c>
      <c r="F22" s="94"/>
      <c r="G22" s="29"/>
    </row>
    <row r="23" spans="2:7" ht="15.75" customHeight="1" x14ac:dyDescent="0.2">
      <c r="B23" s="115"/>
      <c r="C23" s="111" t="s">
        <v>77</v>
      </c>
      <c r="D23" s="121">
        <f>D12</f>
        <v>290000</v>
      </c>
      <c r="E23" s="122">
        <f>E12</f>
        <v>1.25</v>
      </c>
      <c r="F23" s="94"/>
      <c r="G23" s="29"/>
    </row>
    <row r="24" spans="2:7" ht="15.75" customHeight="1" x14ac:dyDescent="0.25">
      <c r="B24" s="115"/>
      <c r="C24" s="111" t="s">
        <v>81</v>
      </c>
      <c r="D24" s="124">
        <f>((D8-((D11/D7)*E11)-((D12/D7)*E12))/E13)*D7</f>
        <v>346551.72413793101</v>
      </c>
      <c r="E24" s="122">
        <f>E13</f>
        <v>1.45</v>
      </c>
      <c r="F24" s="97"/>
      <c r="G24" s="29"/>
    </row>
    <row r="25" spans="2:7" ht="15.75" customHeight="1" x14ac:dyDescent="0.25">
      <c r="B25" s="115"/>
      <c r="C25" s="111" t="s">
        <v>129</v>
      </c>
      <c r="D25" s="125">
        <f>D7-D22-D23-D24</f>
        <v>183448.27586206899</v>
      </c>
      <c r="E25" s="123">
        <v>0</v>
      </c>
      <c r="F25" s="34"/>
      <c r="G25" s="29"/>
    </row>
    <row r="26" spans="2:7" ht="15.75" customHeight="1" x14ac:dyDescent="0.25">
      <c r="B26" s="115"/>
      <c r="C26" s="18"/>
      <c r="D26" s="18"/>
      <c r="E26" s="106"/>
      <c r="F26" s="34"/>
      <c r="G26" s="29"/>
    </row>
    <row r="27" spans="2:7" ht="15.75" customHeight="1" thickBot="1" x14ac:dyDescent="0.25">
      <c r="B27" s="116"/>
      <c r="C27" s="35"/>
      <c r="D27" s="35"/>
      <c r="E27" s="35"/>
      <c r="F27" s="44"/>
      <c r="G27" s="21"/>
    </row>
    <row r="28" spans="2:7" ht="15.75" customHeight="1" x14ac:dyDescent="0.2"/>
    <row r="29" spans="2:7" ht="15.75" customHeight="1" x14ac:dyDescent="0.2"/>
    <row r="30" spans="2:7" ht="15.75" customHeight="1" x14ac:dyDescent="0.2"/>
    <row r="31" spans="2:7" ht="15.75" customHeight="1" x14ac:dyDescent="0.2"/>
    <row r="32" spans="2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9"/>
  <sheetViews>
    <sheetView workbookViewId="0">
      <selection activeCell="C2" sqref="C2"/>
    </sheetView>
  </sheetViews>
  <sheetFormatPr defaultRowHeight="12.75" x14ac:dyDescent="0.2"/>
  <cols>
    <col min="1" max="1" width="9.140625" style="251"/>
    <col min="2" max="2" width="3.140625" style="251" customWidth="1"/>
    <col min="3" max="3" width="22.5703125" style="251" customWidth="1"/>
    <col min="4" max="4" width="16.140625" style="251" customWidth="1"/>
    <col min="5" max="5" width="3.140625" style="251" customWidth="1"/>
    <col min="6" max="16384" width="9.140625" style="251"/>
  </cols>
  <sheetData>
    <row r="1" spans="2:7" ht="18" x14ac:dyDescent="0.25">
      <c r="C1" s="252" t="s">
        <v>258</v>
      </c>
      <c r="D1" s="252"/>
    </row>
    <row r="2" spans="2:7" ht="15" x14ac:dyDescent="0.2">
      <c r="C2" s="253" t="s">
        <v>21</v>
      </c>
      <c r="D2" s="253"/>
    </row>
    <row r="4" spans="2:7" ht="15" x14ac:dyDescent="0.2">
      <c r="C4" s="254" t="s">
        <v>1</v>
      </c>
      <c r="D4" s="254"/>
    </row>
    <row r="5" spans="2:7" ht="15.75" thickBot="1" x14ac:dyDescent="0.25">
      <c r="C5" s="255"/>
      <c r="D5" s="255"/>
    </row>
    <row r="6" spans="2:7" ht="15" x14ac:dyDescent="0.2">
      <c r="B6" s="257"/>
      <c r="C6" s="258"/>
      <c r="D6" s="258"/>
      <c r="E6" s="316"/>
    </row>
    <row r="7" spans="2:7" ht="15" x14ac:dyDescent="0.2">
      <c r="B7" s="262"/>
      <c r="C7" s="317" t="s">
        <v>131</v>
      </c>
      <c r="D7" s="318">
        <v>100000</v>
      </c>
      <c r="E7" s="319"/>
    </row>
    <row r="8" spans="2:7" ht="15" x14ac:dyDescent="0.2">
      <c r="B8" s="262"/>
      <c r="C8" s="320" t="s">
        <v>51</v>
      </c>
      <c r="D8" s="321">
        <v>0.129</v>
      </c>
      <c r="E8" s="319"/>
    </row>
    <row r="9" spans="2:7" ht="15" x14ac:dyDescent="0.2">
      <c r="B9" s="262"/>
      <c r="C9" s="317" t="s">
        <v>55</v>
      </c>
      <c r="D9" s="322">
        <v>0.112</v>
      </c>
      <c r="E9" s="323"/>
      <c r="G9" s="324"/>
    </row>
    <row r="10" spans="2:7" ht="15" x14ac:dyDescent="0.2">
      <c r="B10" s="262"/>
      <c r="C10" s="317" t="s">
        <v>140</v>
      </c>
      <c r="D10" s="325">
        <v>1.3</v>
      </c>
      <c r="E10" s="323"/>
    </row>
    <row r="11" spans="2:7" ht="15" x14ac:dyDescent="0.2">
      <c r="B11" s="262"/>
      <c r="C11" s="317" t="s">
        <v>56</v>
      </c>
      <c r="D11" s="322">
        <v>7.6999999999999999E-2</v>
      </c>
      <c r="E11" s="323"/>
      <c r="G11" s="324"/>
    </row>
    <row r="12" spans="2:7" ht="15" x14ac:dyDescent="0.2">
      <c r="B12" s="262"/>
      <c r="C12" s="317" t="s">
        <v>114</v>
      </c>
      <c r="D12" s="325">
        <v>0.8</v>
      </c>
      <c r="E12" s="323"/>
    </row>
    <row r="13" spans="2:7" ht="15.75" thickBot="1" x14ac:dyDescent="0.25">
      <c r="B13" s="273"/>
      <c r="C13" s="274"/>
      <c r="D13" s="274"/>
      <c r="E13" s="326"/>
    </row>
    <row r="14" spans="2:7" ht="15" x14ac:dyDescent="0.2">
      <c r="C14" s="253"/>
      <c r="D14" s="253"/>
    </row>
    <row r="15" spans="2:7" ht="15" x14ac:dyDescent="0.2">
      <c r="C15" s="254" t="s">
        <v>2</v>
      </c>
      <c r="D15" s="254"/>
    </row>
    <row r="16" spans="2:7" ht="15.75" thickBot="1" x14ac:dyDescent="0.25">
      <c r="C16" s="255"/>
      <c r="D16" s="255"/>
    </row>
    <row r="17" spans="2:5" ht="15" x14ac:dyDescent="0.2">
      <c r="B17" s="276"/>
      <c r="C17" s="277"/>
      <c r="D17" s="277"/>
      <c r="E17" s="280"/>
    </row>
    <row r="18" spans="2:5" ht="15" x14ac:dyDescent="0.2">
      <c r="B18" s="327"/>
      <c r="C18" s="303" t="s">
        <v>60</v>
      </c>
      <c r="D18" s="328">
        <f>(D8-D11)/(D9-D11)</f>
        <v>1.4857142857142858</v>
      </c>
      <c r="E18" s="289"/>
    </row>
    <row r="19" spans="2:5" ht="15" x14ac:dyDescent="0.2">
      <c r="B19" s="327"/>
      <c r="C19" s="303"/>
      <c r="D19" s="329"/>
      <c r="E19" s="289"/>
    </row>
    <row r="20" spans="2:5" ht="15" x14ac:dyDescent="0.2">
      <c r="B20" s="327"/>
      <c r="C20" s="303" t="s">
        <v>59</v>
      </c>
      <c r="D20" s="330">
        <f>1-D18</f>
        <v>-0.48571428571428577</v>
      </c>
      <c r="E20" s="289"/>
    </row>
    <row r="21" spans="2:5" ht="15" x14ac:dyDescent="0.2">
      <c r="B21" s="327"/>
      <c r="C21" s="303"/>
      <c r="D21" s="329"/>
      <c r="E21" s="289"/>
    </row>
    <row r="22" spans="2:5" ht="15" x14ac:dyDescent="0.2">
      <c r="B22" s="327"/>
      <c r="C22" s="303" t="s">
        <v>142</v>
      </c>
      <c r="D22" s="331">
        <f>D18*D7</f>
        <v>148571.42857142858</v>
      </c>
      <c r="E22" s="289"/>
    </row>
    <row r="23" spans="2:5" ht="15.75" x14ac:dyDescent="0.25">
      <c r="B23" s="327"/>
      <c r="C23" s="303"/>
      <c r="D23" s="332"/>
      <c r="E23" s="289"/>
    </row>
    <row r="24" spans="2:5" ht="15.75" x14ac:dyDescent="0.25">
      <c r="B24" s="327"/>
      <c r="C24" s="303" t="s">
        <v>141</v>
      </c>
      <c r="D24" s="333">
        <f>D7*D20</f>
        <v>-48571.42857142858</v>
      </c>
      <c r="E24" s="289"/>
    </row>
    <row r="25" spans="2:5" ht="15" x14ac:dyDescent="0.2">
      <c r="B25" s="327"/>
      <c r="C25" s="303"/>
      <c r="D25" s="331"/>
      <c r="E25" s="289"/>
    </row>
    <row r="26" spans="2:5" ht="15" x14ac:dyDescent="0.2">
      <c r="B26" s="327"/>
      <c r="C26" s="303" t="s">
        <v>111</v>
      </c>
      <c r="D26" s="300">
        <f>(D18*D10)+(D20*D12)</f>
        <v>1.5428571428571429</v>
      </c>
      <c r="E26" s="289"/>
    </row>
    <row r="27" spans="2:5" ht="15.75" x14ac:dyDescent="0.25">
      <c r="B27" s="327"/>
      <c r="C27" s="303"/>
      <c r="D27" s="334"/>
      <c r="E27" s="289"/>
    </row>
    <row r="28" spans="2:5" ht="15.75" x14ac:dyDescent="0.25">
      <c r="B28" s="327"/>
      <c r="C28" s="303" t="s">
        <v>282</v>
      </c>
      <c r="D28" s="334"/>
      <c r="E28" s="289"/>
    </row>
    <row r="29" spans="2:5" ht="15.75" thickBot="1" x14ac:dyDescent="0.25">
      <c r="B29" s="311"/>
      <c r="C29" s="312"/>
      <c r="D29" s="312"/>
      <c r="E29" s="315"/>
    </row>
  </sheetData>
  <pageMargins left="0.75" right="0.75" top="1" bottom="1" header="0.5" footer="0.5"/>
  <pageSetup orientation="portrait" horizont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30"/>
  <dimension ref="B1:J76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2.5703125" customWidth="1"/>
    <col min="4" max="5" width="17.85546875" customWidth="1"/>
    <col min="6" max="6" width="16.42578125" customWidth="1"/>
    <col min="7" max="9" width="14.28515625" customWidth="1"/>
    <col min="10" max="10" width="3.140625" customWidth="1"/>
  </cols>
  <sheetData>
    <row r="1" spans="2:10" ht="18" x14ac:dyDescent="0.25">
      <c r="C1" s="1" t="s">
        <v>258</v>
      </c>
      <c r="D1" s="1"/>
      <c r="E1" s="1"/>
    </row>
    <row r="2" spans="2:10" ht="15.75" customHeight="1" x14ac:dyDescent="0.2">
      <c r="C2" s="2" t="s">
        <v>22</v>
      </c>
      <c r="D2" s="2"/>
      <c r="E2" s="2"/>
    </row>
    <row r="3" spans="2:10" ht="15.75" customHeight="1" x14ac:dyDescent="0.2"/>
    <row r="4" spans="2:10" ht="15.75" customHeight="1" x14ac:dyDescent="0.2">
      <c r="C4" s="3" t="s">
        <v>1</v>
      </c>
      <c r="D4" s="3"/>
      <c r="E4" s="3"/>
      <c r="F4" s="2"/>
      <c r="G4" s="2"/>
      <c r="H4" s="2"/>
      <c r="I4" s="2"/>
    </row>
    <row r="5" spans="2:10" ht="15.75" customHeight="1" thickBot="1" x14ac:dyDescent="0.25">
      <c r="C5" s="23"/>
      <c r="D5" s="23"/>
      <c r="E5" s="23"/>
      <c r="F5" s="24"/>
      <c r="G5" s="2"/>
      <c r="H5" s="2"/>
      <c r="I5" s="2"/>
    </row>
    <row r="6" spans="2:10" ht="15.75" customHeight="1" x14ac:dyDescent="0.2">
      <c r="B6" s="4"/>
      <c r="C6" s="25"/>
      <c r="D6" s="25"/>
      <c r="E6" s="25"/>
      <c r="F6" s="26"/>
      <c r="G6" s="6"/>
      <c r="H6" s="37"/>
      <c r="I6" s="37"/>
    </row>
    <row r="7" spans="2:10" ht="15.75" customHeight="1" x14ac:dyDescent="0.2">
      <c r="B7" s="7"/>
      <c r="C7" s="68" t="s">
        <v>63</v>
      </c>
      <c r="D7" s="84" t="s">
        <v>64</v>
      </c>
      <c r="E7" s="84" t="s">
        <v>76</v>
      </c>
      <c r="F7" s="87" t="s">
        <v>77</v>
      </c>
      <c r="G7" s="30"/>
      <c r="H7" s="38"/>
      <c r="I7" s="38"/>
    </row>
    <row r="8" spans="2:10" ht="15.75" customHeight="1" x14ac:dyDescent="0.2">
      <c r="B8" s="7"/>
      <c r="C8" s="81" t="s">
        <v>157</v>
      </c>
      <c r="D8" s="86">
        <v>0.33333333333333331</v>
      </c>
      <c r="E8" s="142">
        <v>0.108</v>
      </c>
      <c r="F8" s="142">
        <v>-6.7000000000000004E-2</v>
      </c>
      <c r="G8" s="30"/>
      <c r="H8" s="38"/>
      <c r="I8" s="38"/>
    </row>
    <row r="9" spans="2:10" ht="15.75" customHeight="1" x14ac:dyDescent="0.2">
      <c r="B9" s="7"/>
      <c r="C9" s="81" t="s">
        <v>69</v>
      </c>
      <c r="D9" s="86">
        <v>0.33333333333333331</v>
      </c>
      <c r="E9" s="142">
        <v>0.126</v>
      </c>
      <c r="F9" s="142">
        <v>0.113</v>
      </c>
      <c r="G9" s="30"/>
      <c r="H9" s="38"/>
      <c r="I9" s="38"/>
    </row>
    <row r="10" spans="2:10" ht="15.75" customHeight="1" x14ac:dyDescent="0.2">
      <c r="B10" s="7"/>
      <c r="C10" s="81" t="s">
        <v>163</v>
      </c>
      <c r="D10" s="220">
        <f>1-D8-D9</f>
        <v>0.33333333333333343</v>
      </c>
      <c r="E10" s="142">
        <v>6.4000000000000001E-2</v>
      </c>
      <c r="F10" s="142">
        <v>0.27600000000000002</v>
      </c>
      <c r="G10" s="30"/>
      <c r="H10" s="38"/>
      <c r="I10" s="38"/>
    </row>
    <row r="11" spans="2:10" ht="15.75" customHeight="1" thickBot="1" x14ac:dyDescent="0.25">
      <c r="B11" s="10"/>
      <c r="C11" s="11"/>
      <c r="D11" s="11"/>
      <c r="E11" s="11"/>
      <c r="F11" s="11"/>
      <c r="G11" s="12"/>
      <c r="H11" s="37"/>
      <c r="I11" s="37"/>
    </row>
    <row r="12" spans="2:10" ht="15.75" customHeight="1" x14ac:dyDescent="0.2">
      <c r="C12" s="2"/>
      <c r="D12" s="2"/>
      <c r="E12" s="2"/>
      <c r="F12" s="2"/>
      <c r="G12" s="2"/>
      <c r="H12" s="2"/>
      <c r="I12" s="2"/>
    </row>
    <row r="13" spans="2:10" ht="15.75" customHeight="1" x14ac:dyDescent="0.2">
      <c r="C13" s="3" t="s">
        <v>2</v>
      </c>
      <c r="D13" s="3"/>
      <c r="E13" s="3"/>
      <c r="F13" s="2"/>
      <c r="G13" s="2"/>
      <c r="H13" s="2"/>
      <c r="I13" s="2"/>
    </row>
    <row r="14" spans="2:10" ht="15.75" customHeight="1" thickBot="1" x14ac:dyDescent="0.25">
      <c r="C14" s="23"/>
      <c r="D14" s="23"/>
      <c r="E14" s="23"/>
      <c r="F14" s="2"/>
      <c r="G14" s="2"/>
      <c r="H14" s="2"/>
      <c r="I14" s="2"/>
    </row>
    <row r="15" spans="2:10" ht="15.75" customHeight="1" x14ac:dyDescent="0.2">
      <c r="B15" s="13"/>
      <c r="C15" s="15"/>
      <c r="D15" s="15"/>
      <c r="E15" s="15"/>
      <c r="F15" s="31"/>
      <c r="G15" s="31"/>
      <c r="H15" s="33"/>
      <c r="I15" s="33"/>
      <c r="J15" s="28"/>
    </row>
    <row r="16" spans="2:10" ht="30" x14ac:dyDescent="0.2">
      <c r="B16" s="16"/>
      <c r="C16" s="69" t="s">
        <v>76</v>
      </c>
      <c r="D16" s="88" t="s">
        <v>64</v>
      </c>
      <c r="E16" s="82" t="s">
        <v>36</v>
      </c>
      <c r="F16" s="75" t="s">
        <v>67</v>
      </c>
      <c r="G16" s="40" t="s">
        <v>78</v>
      </c>
      <c r="H16" s="39" t="s">
        <v>33</v>
      </c>
      <c r="I16" s="89" t="s">
        <v>67</v>
      </c>
      <c r="J16" s="29"/>
    </row>
    <row r="17" spans="2:10" ht="15.75" customHeight="1" x14ac:dyDescent="0.2">
      <c r="B17" s="16"/>
      <c r="C17" s="18" t="s">
        <v>65</v>
      </c>
      <c r="D17" s="215">
        <f t="shared" ref="D17:E19" si="0">D8</f>
        <v>0.33333333333333331</v>
      </c>
      <c r="E17" s="216">
        <f t="shared" si="0"/>
        <v>0.108</v>
      </c>
      <c r="F17" s="90">
        <f>D17*E17</f>
        <v>3.5999999999999997E-2</v>
      </c>
      <c r="G17" s="90">
        <f>E17-$F$20</f>
        <v>8.6666666666666697E-3</v>
      </c>
      <c r="H17" s="94">
        <f>G17*G17</f>
        <v>7.5111111111111163E-5</v>
      </c>
      <c r="I17" s="93">
        <f>H17*D17</f>
        <v>2.5037037037037053E-5</v>
      </c>
      <c r="J17" s="29"/>
    </row>
    <row r="18" spans="2:10" ht="15.75" customHeight="1" x14ac:dyDescent="0.2">
      <c r="B18" s="16"/>
      <c r="C18" s="18" t="s">
        <v>69</v>
      </c>
      <c r="D18" s="215">
        <f t="shared" si="0"/>
        <v>0.33333333333333331</v>
      </c>
      <c r="E18" s="216">
        <f t="shared" si="0"/>
        <v>0.126</v>
      </c>
      <c r="F18" s="90">
        <f>D18*E18</f>
        <v>4.1999999999999996E-2</v>
      </c>
      <c r="G18" s="90">
        <f>E18-$F$20</f>
        <v>2.6666666666666672E-2</v>
      </c>
      <c r="H18" s="94">
        <f>G18*G18</f>
        <v>7.1111111111111136E-4</v>
      </c>
      <c r="I18" s="93">
        <f>H18*D18</f>
        <v>2.3703703703703712E-4</v>
      </c>
      <c r="J18" s="29"/>
    </row>
    <row r="19" spans="2:10" ht="15.75" customHeight="1" x14ac:dyDescent="0.2">
      <c r="B19" s="16"/>
      <c r="C19" s="18" t="s">
        <v>66</v>
      </c>
      <c r="D19" s="215">
        <f t="shared" si="0"/>
        <v>0.33333333333333343</v>
      </c>
      <c r="E19" s="216">
        <f t="shared" si="0"/>
        <v>6.4000000000000001E-2</v>
      </c>
      <c r="F19" s="92">
        <f>D19*E19</f>
        <v>2.133333333333334E-2</v>
      </c>
      <c r="G19" s="90">
        <f>E19-$F$20</f>
        <v>-3.5333333333333328E-2</v>
      </c>
      <c r="H19" s="94">
        <f>G19*G19</f>
        <v>1.248444444444444E-3</v>
      </c>
      <c r="I19" s="95">
        <f>H19*D19</f>
        <v>4.1614814814814807E-4</v>
      </c>
      <c r="J19" s="29"/>
    </row>
    <row r="20" spans="2:10" ht="15.75" customHeight="1" x14ac:dyDescent="0.2">
      <c r="B20" s="16"/>
      <c r="C20" s="18"/>
      <c r="D20" s="18"/>
      <c r="E20" s="91" t="s">
        <v>79</v>
      </c>
      <c r="F20" s="90">
        <f>F17+F18+F19</f>
        <v>9.9333333333333329E-2</v>
      </c>
      <c r="G20" s="45"/>
      <c r="H20" s="97" t="s">
        <v>80</v>
      </c>
      <c r="I20" s="71">
        <f>I17+I18+I19</f>
        <v>6.782222222222222E-4</v>
      </c>
      <c r="J20" s="29"/>
    </row>
    <row r="21" spans="2:10" ht="15.75" customHeight="1" x14ac:dyDescent="0.2">
      <c r="B21" s="16"/>
      <c r="C21" s="18"/>
      <c r="D21" s="18"/>
      <c r="E21" s="14"/>
      <c r="F21" s="32"/>
      <c r="G21" s="32"/>
      <c r="H21" s="34"/>
      <c r="I21" s="34"/>
      <c r="J21" s="29"/>
    </row>
    <row r="22" spans="2:10" ht="15.75" customHeight="1" x14ac:dyDescent="0.25">
      <c r="B22" s="16"/>
      <c r="C22" s="18" t="s">
        <v>34</v>
      </c>
      <c r="D22" s="18"/>
      <c r="E22" s="59">
        <f>SQRT(I20)</f>
        <v>2.6042699979499481E-2</v>
      </c>
      <c r="F22" s="32"/>
      <c r="G22" s="32"/>
      <c r="H22" s="34"/>
      <c r="I22" s="34"/>
      <c r="J22" s="29"/>
    </row>
    <row r="23" spans="2:10" ht="30" x14ac:dyDescent="0.2">
      <c r="B23" s="16"/>
      <c r="C23" s="69" t="s">
        <v>77</v>
      </c>
      <c r="D23" s="88" t="s">
        <v>64</v>
      </c>
      <c r="E23" s="82" t="s">
        <v>36</v>
      </c>
      <c r="F23" s="75" t="s">
        <v>67</v>
      </c>
      <c r="G23" s="40" t="s">
        <v>78</v>
      </c>
      <c r="H23" s="39" t="s">
        <v>33</v>
      </c>
      <c r="I23" s="89" t="s">
        <v>67</v>
      </c>
      <c r="J23" s="29"/>
    </row>
    <row r="24" spans="2:10" ht="15.75" customHeight="1" x14ac:dyDescent="0.2">
      <c r="B24" s="16"/>
      <c r="C24" s="18" t="s">
        <v>65</v>
      </c>
      <c r="D24" s="215">
        <f>D17</f>
        <v>0.33333333333333331</v>
      </c>
      <c r="E24" s="216">
        <f>F8</f>
        <v>-6.7000000000000004E-2</v>
      </c>
      <c r="F24" s="90">
        <f>D24*E24</f>
        <v>-2.2333333333333334E-2</v>
      </c>
      <c r="G24" s="90">
        <f>E24-$F$27</f>
        <v>-0.1743333333333334</v>
      </c>
      <c r="H24" s="94">
        <f>G24*G24</f>
        <v>3.0392111111111134E-2</v>
      </c>
      <c r="I24" s="93">
        <f>H24*D24</f>
        <v>1.0130703703703711E-2</v>
      </c>
      <c r="J24" s="29"/>
    </row>
    <row r="25" spans="2:10" ht="15.75" customHeight="1" x14ac:dyDescent="0.2">
      <c r="B25" s="16"/>
      <c r="C25" s="18" t="s">
        <v>69</v>
      </c>
      <c r="D25" s="215">
        <f>D18</f>
        <v>0.33333333333333331</v>
      </c>
      <c r="E25" s="216">
        <f>F9</f>
        <v>0.113</v>
      </c>
      <c r="F25" s="90">
        <f>D25*E25</f>
        <v>3.7666666666666668E-2</v>
      </c>
      <c r="G25" s="90">
        <f>E25-$F$27</f>
        <v>5.6666666666666254E-3</v>
      </c>
      <c r="H25" s="94">
        <f>G25*G25</f>
        <v>3.2111111111110646E-5</v>
      </c>
      <c r="I25" s="93">
        <f>H25*D25</f>
        <v>1.0703703703703548E-5</v>
      </c>
      <c r="J25" s="29"/>
    </row>
    <row r="26" spans="2:10" ht="15.75" customHeight="1" x14ac:dyDescent="0.2">
      <c r="B26" s="16"/>
      <c r="C26" s="18" t="s">
        <v>66</v>
      </c>
      <c r="D26" s="215">
        <f>D19</f>
        <v>0.33333333333333343</v>
      </c>
      <c r="E26" s="216">
        <f>F10</f>
        <v>0.27600000000000002</v>
      </c>
      <c r="F26" s="92">
        <f>D26*E26</f>
        <v>9.200000000000004E-2</v>
      </c>
      <c r="G26" s="90">
        <f>E26-$F$27</f>
        <v>0.16866666666666663</v>
      </c>
      <c r="H26" s="94">
        <f>G26*G26</f>
        <v>2.8448444444444432E-2</v>
      </c>
      <c r="I26" s="95">
        <f>H26*D26</f>
        <v>9.4828148148148137E-3</v>
      </c>
      <c r="J26" s="29"/>
    </row>
    <row r="27" spans="2:10" ht="15.75" customHeight="1" x14ac:dyDescent="0.2">
      <c r="B27" s="16"/>
      <c r="C27" s="18"/>
      <c r="D27" s="18"/>
      <c r="E27" s="91" t="s">
        <v>79</v>
      </c>
      <c r="F27" s="90">
        <f>F24+F25+F26</f>
        <v>0.10733333333333338</v>
      </c>
      <c r="G27" s="45"/>
      <c r="H27" s="97" t="s">
        <v>80</v>
      </c>
      <c r="I27" s="71">
        <f>I24+I25+I26</f>
        <v>1.962422222222223E-2</v>
      </c>
      <c r="J27" s="29"/>
    </row>
    <row r="28" spans="2:10" ht="15.75" customHeight="1" x14ac:dyDescent="0.2">
      <c r="B28" s="16"/>
      <c r="C28" s="18"/>
      <c r="D28" s="18"/>
      <c r="E28" s="14"/>
      <c r="F28" s="32"/>
      <c r="G28" s="32"/>
      <c r="H28" s="34"/>
      <c r="I28" s="34"/>
      <c r="J28" s="29"/>
    </row>
    <row r="29" spans="2:10" ht="15.75" customHeight="1" x14ac:dyDescent="0.25">
      <c r="B29" s="16"/>
      <c r="C29" s="18" t="s">
        <v>34</v>
      </c>
      <c r="D29" s="18"/>
      <c r="E29" s="59">
        <f>SQRT(I27)</f>
        <v>0.14008648122578507</v>
      </c>
      <c r="F29" s="32"/>
      <c r="G29" s="32"/>
      <c r="H29" s="34"/>
      <c r="I29" s="34"/>
      <c r="J29" s="29"/>
    </row>
    <row r="30" spans="2:10" ht="15.75" customHeight="1" x14ac:dyDescent="0.25">
      <c r="B30" s="16"/>
      <c r="C30" s="18"/>
      <c r="D30" s="18"/>
      <c r="E30" s="106"/>
      <c r="F30" s="32"/>
      <c r="G30" s="32"/>
      <c r="H30" s="34"/>
      <c r="I30" s="34"/>
      <c r="J30" s="29"/>
    </row>
    <row r="31" spans="2:10" ht="35.25" customHeight="1" x14ac:dyDescent="0.2">
      <c r="B31" s="16"/>
      <c r="C31" s="18"/>
      <c r="D31" s="70" t="s">
        <v>158</v>
      </c>
      <c r="E31" s="70" t="s">
        <v>159</v>
      </c>
      <c r="F31" s="40" t="s">
        <v>160</v>
      </c>
      <c r="G31" s="32"/>
      <c r="H31" s="34"/>
      <c r="I31" s="34"/>
      <c r="J31" s="29"/>
    </row>
    <row r="32" spans="2:10" ht="15.75" customHeight="1" x14ac:dyDescent="0.2">
      <c r="B32" s="16"/>
      <c r="C32" s="18" t="s">
        <v>65</v>
      </c>
      <c r="D32" s="90">
        <f>G17</f>
        <v>8.6666666666666697E-3</v>
      </c>
      <c r="E32" s="90">
        <f>G24</f>
        <v>-0.1743333333333334</v>
      </c>
      <c r="F32" s="145">
        <f>D32*E32*D8</f>
        <v>-5.0362962962962991E-4</v>
      </c>
      <c r="G32" s="144"/>
      <c r="H32" s="34"/>
      <c r="I32" s="34"/>
      <c r="J32" s="29"/>
    </row>
    <row r="33" spans="2:10" ht="15.75" customHeight="1" x14ac:dyDescent="0.2">
      <c r="B33" s="16"/>
      <c r="C33" s="18" t="s">
        <v>69</v>
      </c>
      <c r="D33" s="90">
        <f>G18</f>
        <v>2.6666666666666672E-2</v>
      </c>
      <c r="E33" s="90">
        <f>G25</f>
        <v>5.6666666666666254E-3</v>
      </c>
      <c r="F33" s="145">
        <f>D33*E33*D9</f>
        <v>5.0370370370370007E-5</v>
      </c>
      <c r="G33" s="144"/>
      <c r="H33" s="34"/>
      <c r="I33" s="34"/>
      <c r="J33" s="29"/>
    </row>
    <row r="34" spans="2:10" ht="15.75" customHeight="1" x14ac:dyDescent="0.2">
      <c r="B34" s="16"/>
      <c r="C34" s="18" t="s">
        <v>66</v>
      </c>
      <c r="D34" s="90">
        <f>G19</f>
        <v>-3.5333333333333328E-2</v>
      </c>
      <c r="E34" s="90">
        <f>G26</f>
        <v>0.16866666666666663</v>
      </c>
      <c r="F34" s="146">
        <f>D34*E34*D10</f>
        <v>-1.9865185185185181E-3</v>
      </c>
      <c r="G34" s="144"/>
      <c r="H34" s="34"/>
      <c r="I34" s="34"/>
      <c r="J34" s="29"/>
    </row>
    <row r="35" spans="2:10" ht="15.75" customHeight="1" x14ac:dyDescent="0.25">
      <c r="B35" s="16"/>
      <c r="C35" s="18"/>
      <c r="D35" s="90"/>
      <c r="E35" s="143" t="s">
        <v>161</v>
      </c>
      <c r="F35" s="148">
        <f>SUM(F32:F34)</f>
        <v>-2.4397777777777781E-3</v>
      </c>
      <c r="G35" s="144"/>
      <c r="H35" s="34"/>
      <c r="I35" s="34"/>
      <c r="J35" s="29"/>
    </row>
    <row r="36" spans="2:10" ht="15.75" customHeight="1" x14ac:dyDescent="0.2">
      <c r="B36" s="16"/>
      <c r="C36" s="18"/>
      <c r="D36" s="90"/>
      <c r="E36" s="90"/>
      <c r="F36" s="90"/>
      <c r="G36" s="144"/>
      <c r="H36" s="34"/>
      <c r="I36" s="34"/>
      <c r="J36" s="29"/>
    </row>
    <row r="37" spans="2:10" ht="15.75" customHeight="1" x14ac:dyDescent="0.25">
      <c r="B37" s="16"/>
      <c r="C37" s="18" t="s">
        <v>162</v>
      </c>
      <c r="D37" s="100">
        <f>F35/(E22*E29)</f>
        <v>-0.66875653203285323</v>
      </c>
      <c r="E37" s="90"/>
      <c r="F37" s="90"/>
      <c r="G37" s="144"/>
      <c r="H37" s="34"/>
      <c r="I37" s="34"/>
      <c r="J37" s="29"/>
    </row>
    <row r="38" spans="2:10" ht="15.75" customHeight="1" thickBot="1" x14ac:dyDescent="0.25">
      <c r="B38" s="19"/>
      <c r="C38" s="35"/>
      <c r="D38" s="35"/>
      <c r="E38" s="35"/>
      <c r="F38" s="42"/>
      <c r="G38" s="43"/>
      <c r="H38" s="44"/>
      <c r="I38" s="44"/>
      <c r="J38" s="21"/>
    </row>
    <row r="39" spans="2:10" ht="15.75" customHeight="1" x14ac:dyDescent="0.2"/>
    <row r="40" spans="2:10" ht="15.75" customHeight="1" x14ac:dyDescent="0.2"/>
    <row r="41" spans="2:10" ht="15.75" customHeight="1" x14ac:dyDescent="0.2"/>
    <row r="42" spans="2:10" ht="15.75" customHeight="1" x14ac:dyDescent="0.2"/>
    <row r="43" spans="2:10" ht="15.75" customHeight="1" x14ac:dyDescent="0.2"/>
    <row r="44" spans="2:10" ht="15.75" customHeight="1" x14ac:dyDescent="0.2"/>
    <row r="45" spans="2:10" ht="15.75" customHeight="1" x14ac:dyDescent="0.2"/>
    <row r="46" spans="2:10" ht="15.75" customHeight="1" x14ac:dyDescent="0.2"/>
    <row r="47" spans="2:10" ht="15.75" customHeight="1" x14ac:dyDescent="0.2"/>
    <row r="48" spans="2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</sheetData>
  <phoneticPr fontId="0" type="noConversion"/>
  <pageMargins left="0.75" right="0.75" top="1" bottom="1" header="0.5" footer="0.5"/>
  <pageSetup scale="68" orientation="portrait" horizont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31"/>
  <dimension ref="B1:J76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2.5703125" customWidth="1"/>
    <col min="4" max="5" width="17.85546875" customWidth="1"/>
    <col min="6" max="6" width="16.42578125" customWidth="1"/>
    <col min="7" max="9" width="14.28515625" customWidth="1"/>
    <col min="10" max="10" width="3.140625" customWidth="1"/>
  </cols>
  <sheetData>
    <row r="1" spans="2:10" ht="18" x14ac:dyDescent="0.25">
      <c r="C1" s="1" t="s">
        <v>258</v>
      </c>
      <c r="D1" s="1"/>
      <c r="E1" s="1"/>
    </row>
    <row r="2" spans="2:10" ht="15.75" customHeight="1" x14ac:dyDescent="0.2">
      <c r="C2" s="2" t="s">
        <v>31</v>
      </c>
      <c r="D2" s="2"/>
      <c r="E2" s="2"/>
    </row>
    <row r="3" spans="2:10" ht="15.75" customHeight="1" x14ac:dyDescent="0.2"/>
    <row r="4" spans="2:10" ht="15.75" customHeight="1" x14ac:dyDescent="0.2">
      <c r="C4" s="3" t="s">
        <v>1</v>
      </c>
      <c r="D4" s="3"/>
      <c r="E4" s="3"/>
      <c r="F4" s="2"/>
      <c r="G4" s="2"/>
      <c r="H4" s="2"/>
      <c r="I4" s="2"/>
    </row>
    <row r="5" spans="2:10" ht="15.75" customHeight="1" thickBot="1" x14ac:dyDescent="0.25">
      <c r="C5" s="23"/>
      <c r="D5" s="23"/>
      <c r="E5" s="23"/>
      <c r="F5" s="24"/>
      <c r="G5" s="2"/>
      <c r="H5" s="2"/>
      <c r="I5" s="2"/>
    </row>
    <row r="6" spans="2:10" ht="15.75" customHeight="1" x14ac:dyDescent="0.2">
      <c r="B6" s="4"/>
      <c r="C6" s="25"/>
      <c r="D6" s="25"/>
      <c r="E6" s="25"/>
      <c r="F6" s="26"/>
      <c r="G6" s="6"/>
      <c r="H6" s="37"/>
      <c r="I6" s="37"/>
    </row>
    <row r="7" spans="2:10" ht="15.75" customHeight="1" x14ac:dyDescent="0.2">
      <c r="B7" s="7"/>
      <c r="C7" s="68" t="s">
        <v>63</v>
      </c>
      <c r="D7" s="84" t="s">
        <v>64</v>
      </c>
      <c r="E7" s="84" t="s">
        <v>76</v>
      </c>
      <c r="F7" s="87" t="s">
        <v>77</v>
      </c>
      <c r="G7" s="30"/>
      <c r="H7" s="38"/>
      <c r="I7" s="38"/>
    </row>
    <row r="8" spans="2:10" ht="15.75" customHeight="1" x14ac:dyDescent="0.2">
      <c r="B8" s="7"/>
      <c r="C8" s="81" t="s">
        <v>157</v>
      </c>
      <c r="D8" s="86">
        <v>0.3</v>
      </c>
      <c r="E8" s="142">
        <v>-0.02</v>
      </c>
      <c r="F8" s="142">
        <v>3.4000000000000002E-2</v>
      </c>
      <c r="G8" s="30"/>
      <c r="H8" s="38"/>
      <c r="I8" s="38"/>
    </row>
    <row r="9" spans="2:10" ht="15.75" customHeight="1" x14ac:dyDescent="0.2">
      <c r="B9" s="7"/>
      <c r="C9" s="81" t="s">
        <v>69</v>
      </c>
      <c r="D9" s="86">
        <v>0.55000000000000004</v>
      </c>
      <c r="E9" s="142">
        <v>0.13800000000000001</v>
      </c>
      <c r="F9" s="142">
        <v>6.2E-2</v>
      </c>
      <c r="G9" s="30"/>
      <c r="H9" s="38"/>
      <c r="I9" s="38"/>
    </row>
    <row r="10" spans="2:10" ht="15.75" customHeight="1" x14ac:dyDescent="0.2">
      <c r="B10" s="7"/>
      <c r="C10" s="81" t="s">
        <v>163</v>
      </c>
      <c r="D10" s="220">
        <f>1-D8-D9</f>
        <v>0.14999999999999991</v>
      </c>
      <c r="E10" s="142">
        <v>0.218</v>
      </c>
      <c r="F10" s="142">
        <v>9.1999999999999998E-2</v>
      </c>
      <c r="G10" s="30"/>
      <c r="H10" s="38"/>
      <c r="I10" s="38"/>
    </row>
    <row r="11" spans="2:10" ht="15.75" customHeight="1" thickBot="1" x14ac:dyDescent="0.25">
      <c r="B11" s="10"/>
      <c r="C11" s="11"/>
      <c r="D11" s="11"/>
      <c r="E11" s="11"/>
      <c r="F11" s="11"/>
      <c r="G11" s="12"/>
      <c r="H11" s="37"/>
      <c r="I11" s="37"/>
    </row>
    <row r="12" spans="2:10" ht="15.75" customHeight="1" x14ac:dyDescent="0.2">
      <c r="C12" s="2"/>
      <c r="D12" s="2"/>
      <c r="E12" s="2"/>
      <c r="F12" s="2"/>
      <c r="G12" s="2"/>
      <c r="H12" s="2"/>
      <c r="I12" s="2"/>
    </row>
    <row r="13" spans="2:10" ht="15.75" customHeight="1" x14ac:dyDescent="0.2">
      <c r="C13" s="3" t="s">
        <v>2</v>
      </c>
      <c r="D13" s="3"/>
      <c r="E13" s="3"/>
      <c r="F13" s="2"/>
      <c r="G13" s="2"/>
      <c r="H13" s="2"/>
      <c r="I13" s="2"/>
    </row>
    <row r="14" spans="2:10" ht="15.75" customHeight="1" thickBot="1" x14ac:dyDescent="0.25">
      <c r="C14" s="23"/>
      <c r="D14" s="23"/>
      <c r="E14" s="23"/>
      <c r="F14" s="2"/>
      <c r="G14" s="2"/>
      <c r="H14" s="2"/>
      <c r="I14" s="2"/>
    </row>
    <row r="15" spans="2:10" ht="15.75" customHeight="1" x14ac:dyDescent="0.2">
      <c r="B15" s="13"/>
      <c r="C15" s="15"/>
      <c r="D15" s="15"/>
      <c r="E15" s="15"/>
      <c r="F15" s="31"/>
      <c r="G15" s="31"/>
      <c r="H15" s="33"/>
      <c r="I15" s="33"/>
      <c r="J15" s="28"/>
    </row>
    <row r="16" spans="2:10" ht="30" x14ac:dyDescent="0.2">
      <c r="B16" s="16"/>
      <c r="C16" s="69" t="s">
        <v>76</v>
      </c>
      <c r="D16" s="88" t="s">
        <v>64</v>
      </c>
      <c r="E16" s="82" t="s">
        <v>36</v>
      </c>
      <c r="F16" s="75" t="s">
        <v>67</v>
      </c>
      <c r="G16" s="40" t="s">
        <v>78</v>
      </c>
      <c r="H16" s="39" t="s">
        <v>33</v>
      </c>
      <c r="I16" s="89" t="s">
        <v>67</v>
      </c>
      <c r="J16" s="29"/>
    </row>
    <row r="17" spans="2:10" ht="15.75" customHeight="1" x14ac:dyDescent="0.2">
      <c r="B17" s="16"/>
      <c r="C17" s="18" t="s">
        <v>65</v>
      </c>
      <c r="D17" s="215">
        <f t="shared" ref="D17:E19" si="0">D8</f>
        <v>0.3</v>
      </c>
      <c r="E17" s="216">
        <f t="shared" si="0"/>
        <v>-0.02</v>
      </c>
      <c r="F17" s="90">
        <f>D17*E17</f>
        <v>-6.0000000000000001E-3</v>
      </c>
      <c r="G17" s="90">
        <f>E17-$F$20</f>
        <v>-0.12259999999999999</v>
      </c>
      <c r="H17" s="94">
        <f>G17*G17</f>
        <v>1.5030759999999997E-2</v>
      </c>
      <c r="I17" s="93">
        <f>H17*D17</f>
        <v>4.5092279999999988E-3</v>
      </c>
      <c r="J17" s="29"/>
    </row>
    <row r="18" spans="2:10" ht="15.75" customHeight="1" x14ac:dyDescent="0.2">
      <c r="B18" s="16"/>
      <c r="C18" s="18" t="s">
        <v>69</v>
      </c>
      <c r="D18" s="215">
        <f t="shared" si="0"/>
        <v>0.55000000000000004</v>
      </c>
      <c r="E18" s="216">
        <f t="shared" si="0"/>
        <v>0.13800000000000001</v>
      </c>
      <c r="F18" s="90">
        <f>D18*E18</f>
        <v>7.5900000000000009E-2</v>
      </c>
      <c r="G18" s="90">
        <f>E18-$F$20</f>
        <v>3.5400000000000029E-2</v>
      </c>
      <c r="H18" s="94">
        <f>G18*G18</f>
        <v>1.2531600000000021E-3</v>
      </c>
      <c r="I18" s="93">
        <f>H18*D18</f>
        <v>6.892380000000012E-4</v>
      </c>
      <c r="J18" s="29"/>
    </row>
    <row r="19" spans="2:10" ht="15.75" customHeight="1" x14ac:dyDescent="0.2">
      <c r="B19" s="16"/>
      <c r="C19" s="18" t="s">
        <v>66</v>
      </c>
      <c r="D19" s="215">
        <f t="shared" si="0"/>
        <v>0.14999999999999991</v>
      </c>
      <c r="E19" s="216">
        <f t="shared" si="0"/>
        <v>0.218</v>
      </c>
      <c r="F19" s="92">
        <f>D19*E19</f>
        <v>3.2699999999999979E-2</v>
      </c>
      <c r="G19" s="90">
        <f>E19-$F$20</f>
        <v>0.11540000000000002</v>
      </c>
      <c r="H19" s="94">
        <f>G19*G19</f>
        <v>1.3317160000000003E-2</v>
      </c>
      <c r="I19" s="95">
        <f>H19*D19</f>
        <v>1.9975739999999994E-3</v>
      </c>
      <c r="J19" s="29"/>
    </row>
    <row r="20" spans="2:10" ht="15.75" customHeight="1" x14ac:dyDescent="0.2">
      <c r="B20" s="16"/>
      <c r="C20" s="18"/>
      <c r="D20" s="18"/>
      <c r="E20" s="91" t="s">
        <v>79</v>
      </c>
      <c r="F20" s="90">
        <f>F17+F18+F19</f>
        <v>0.10259999999999998</v>
      </c>
      <c r="G20" s="45"/>
      <c r="H20" s="97" t="s">
        <v>80</v>
      </c>
      <c r="I20" s="71">
        <f>I17+I18+I19</f>
        <v>7.196039999999999E-3</v>
      </c>
      <c r="J20" s="29"/>
    </row>
    <row r="21" spans="2:10" ht="15.75" customHeight="1" x14ac:dyDescent="0.2">
      <c r="B21" s="16"/>
      <c r="C21" s="18"/>
      <c r="D21" s="18"/>
      <c r="E21" s="14"/>
      <c r="F21" s="32"/>
      <c r="G21" s="32"/>
      <c r="H21" s="34"/>
      <c r="I21" s="34"/>
      <c r="J21" s="29"/>
    </row>
    <row r="22" spans="2:10" ht="15.75" customHeight="1" x14ac:dyDescent="0.25">
      <c r="B22" s="16"/>
      <c r="C22" s="18" t="s">
        <v>34</v>
      </c>
      <c r="D22" s="18"/>
      <c r="E22" s="59">
        <f>SQRT(I20)</f>
        <v>8.4829476009226884E-2</v>
      </c>
      <c r="F22" s="32"/>
      <c r="G22" s="32"/>
      <c r="H22" s="34"/>
      <c r="I22" s="34"/>
      <c r="J22" s="29"/>
    </row>
    <row r="23" spans="2:10" ht="30" x14ac:dyDescent="0.2">
      <c r="B23" s="16"/>
      <c r="C23" s="69" t="s">
        <v>77</v>
      </c>
      <c r="D23" s="88" t="s">
        <v>64</v>
      </c>
      <c r="E23" s="82" t="s">
        <v>36</v>
      </c>
      <c r="F23" s="75" t="s">
        <v>67</v>
      </c>
      <c r="G23" s="40" t="s">
        <v>78</v>
      </c>
      <c r="H23" s="39" t="s">
        <v>33</v>
      </c>
      <c r="I23" s="89" t="s">
        <v>67</v>
      </c>
      <c r="J23" s="29"/>
    </row>
    <row r="24" spans="2:10" ht="15.75" customHeight="1" x14ac:dyDescent="0.2">
      <c r="B24" s="16"/>
      <c r="C24" s="18" t="s">
        <v>65</v>
      </c>
      <c r="D24" s="215">
        <f>D17</f>
        <v>0.3</v>
      </c>
      <c r="E24" s="216">
        <f>F8</f>
        <v>3.4000000000000002E-2</v>
      </c>
      <c r="F24" s="90">
        <f>D24*E24</f>
        <v>1.0200000000000001E-2</v>
      </c>
      <c r="G24" s="90">
        <f>E24-$F$27</f>
        <v>-2.4099999999999996E-2</v>
      </c>
      <c r="H24" s="94">
        <f>G24*G24</f>
        <v>5.8080999999999986E-4</v>
      </c>
      <c r="I24" s="93">
        <f>H24*D24</f>
        <v>1.7424299999999995E-4</v>
      </c>
      <c r="J24" s="29"/>
    </row>
    <row r="25" spans="2:10" ht="15.75" customHeight="1" x14ac:dyDescent="0.2">
      <c r="B25" s="16"/>
      <c r="C25" s="18" t="s">
        <v>69</v>
      </c>
      <c r="D25" s="215">
        <f>D18</f>
        <v>0.55000000000000004</v>
      </c>
      <c r="E25" s="216">
        <f>F9</f>
        <v>6.2E-2</v>
      </c>
      <c r="F25" s="90">
        <f>D25*E25</f>
        <v>3.4100000000000005E-2</v>
      </c>
      <c r="G25" s="90">
        <f>E25-$F$27</f>
        <v>3.9000000000000007E-3</v>
      </c>
      <c r="H25" s="94">
        <f>G25*G25</f>
        <v>1.5210000000000005E-5</v>
      </c>
      <c r="I25" s="93">
        <f>H25*D25</f>
        <v>8.3655000000000032E-6</v>
      </c>
      <c r="J25" s="29"/>
    </row>
    <row r="26" spans="2:10" ht="15.75" customHeight="1" x14ac:dyDescent="0.2">
      <c r="B26" s="16"/>
      <c r="C26" s="18" t="s">
        <v>66</v>
      </c>
      <c r="D26" s="215">
        <f>D19</f>
        <v>0.14999999999999991</v>
      </c>
      <c r="E26" s="216">
        <f>F10</f>
        <v>9.1999999999999998E-2</v>
      </c>
      <c r="F26" s="92">
        <f>D26*E26</f>
        <v>1.3799999999999991E-2</v>
      </c>
      <c r="G26" s="90">
        <f>E26-$F$27</f>
        <v>3.39E-2</v>
      </c>
      <c r="H26" s="94">
        <f>G26*G26</f>
        <v>1.1492099999999999E-3</v>
      </c>
      <c r="I26" s="95">
        <f>H26*D26</f>
        <v>1.7238149999999989E-4</v>
      </c>
      <c r="J26" s="29"/>
    </row>
    <row r="27" spans="2:10" ht="15.75" customHeight="1" x14ac:dyDescent="0.2">
      <c r="B27" s="16"/>
      <c r="C27" s="18"/>
      <c r="D27" s="18"/>
      <c r="E27" s="91" t="s">
        <v>79</v>
      </c>
      <c r="F27" s="90">
        <f>F24+F25+F26</f>
        <v>5.8099999999999999E-2</v>
      </c>
      <c r="G27" s="45"/>
      <c r="H27" s="97" t="s">
        <v>80</v>
      </c>
      <c r="I27" s="71">
        <f>I24+I25+I26</f>
        <v>3.5498999999999985E-4</v>
      </c>
      <c r="J27" s="29"/>
    </row>
    <row r="28" spans="2:10" ht="15.75" customHeight="1" x14ac:dyDescent="0.2">
      <c r="B28" s="16"/>
      <c r="C28" s="18"/>
      <c r="D28" s="18"/>
      <c r="E28" s="14"/>
      <c r="F28" s="32"/>
      <c r="G28" s="32"/>
      <c r="H28" s="34"/>
      <c r="I28" s="34"/>
      <c r="J28" s="29"/>
    </row>
    <row r="29" spans="2:10" ht="15.75" customHeight="1" x14ac:dyDescent="0.25">
      <c r="B29" s="16"/>
      <c r="C29" s="18" t="s">
        <v>34</v>
      </c>
      <c r="D29" s="18"/>
      <c r="E29" s="59">
        <f>SQRT(I27)</f>
        <v>1.8841178307101705E-2</v>
      </c>
      <c r="F29" s="32"/>
      <c r="G29" s="32"/>
      <c r="H29" s="34"/>
      <c r="I29" s="34"/>
      <c r="J29" s="29"/>
    </row>
    <row r="30" spans="2:10" ht="15.75" customHeight="1" x14ac:dyDescent="0.25">
      <c r="B30" s="16"/>
      <c r="C30" s="18"/>
      <c r="D30" s="18"/>
      <c r="E30" s="106"/>
      <c r="F30" s="32"/>
      <c r="G30" s="32"/>
      <c r="H30" s="34"/>
      <c r="I30" s="34"/>
      <c r="J30" s="29"/>
    </row>
    <row r="31" spans="2:10" ht="35.25" customHeight="1" x14ac:dyDescent="0.2">
      <c r="B31" s="16"/>
      <c r="C31" s="18"/>
      <c r="D31" s="70" t="s">
        <v>158</v>
      </c>
      <c r="E31" s="70" t="s">
        <v>159</v>
      </c>
      <c r="F31" s="40" t="s">
        <v>160</v>
      </c>
      <c r="G31" s="32"/>
      <c r="H31" s="34"/>
      <c r="I31" s="34"/>
      <c r="J31" s="29"/>
    </row>
    <row r="32" spans="2:10" ht="15.75" customHeight="1" x14ac:dyDescent="0.2">
      <c r="B32" s="16"/>
      <c r="C32" s="18" t="s">
        <v>65</v>
      </c>
      <c r="D32" s="90">
        <f>G17</f>
        <v>-0.12259999999999999</v>
      </c>
      <c r="E32" s="90">
        <f>G24</f>
        <v>-2.4099999999999996E-2</v>
      </c>
      <c r="F32" s="145">
        <f>D32*E32*D8</f>
        <v>8.8639799999999972E-4</v>
      </c>
      <c r="G32" s="144"/>
      <c r="H32" s="34"/>
      <c r="I32" s="34"/>
      <c r="J32" s="29"/>
    </row>
    <row r="33" spans="2:10" ht="15.75" customHeight="1" x14ac:dyDescent="0.2">
      <c r="B33" s="16"/>
      <c r="C33" s="18" t="s">
        <v>69</v>
      </c>
      <c r="D33" s="90">
        <f>G18</f>
        <v>3.5400000000000029E-2</v>
      </c>
      <c r="E33" s="90">
        <f>G25</f>
        <v>3.9000000000000007E-3</v>
      </c>
      <c r="F33" s="145">
        <f>D33*E33*D9</f>
        <v>7.5933000000000074E-5</v>
      </c>
      <c r="G33" s="144"/>
      <c r="H33" s="34"/>
      <c r="I33" s="34"/>
      <c r="J33" s="29"/>
    </row>
    <row r="34" spans="2:10" ht="15.75" customHeight="1" x14ac:dyDescent="0.2">
      <c r="B34" s="16"/>
      <c r="C34" s="18" t="s">
        <v>66</v>
      </c>
      <c r="D34" s="90">
        <f>G19</f>
        <v>0.11540000000000002</v>
      </c>
      <c r="E34" s="90">
        <f>G26</f>
        <v>3.39E-2</v>
      </c>
      <c r="F34" s="146">
        <f>D34*E34*D10</f>
        <v>5.8680899999999966E-4</v>
      </c>
      <c r="G34" s="144"/>
      <c r="H34" s="34"/>
      <c r="I34" s="34"/>
      <c r="J34" s="29"/>
    </row>
    <row r="35" spans="2:10" ht="15.75" customHeight="1" x14ac:dyDescent="0.25">
      <c r="B35" s="16"/>
      <c r="C35" s="18"/>
      <c r="D35" s="90"/>
      <c r="E35" s="143" t="s">
        <v>161</v>
      </c>
      <c r="F35" s="148">
        <f>SUM(F32:F34)</f>
        <v>1.5491399999999994E-3</v>
      </c>
      <c r="G35" s="144"/>
      <c r="H35" s="34"/>
      <c r="I35" s="34"/>
      <c r="J35" s="29"/>
    </row>
    <row r="36" spans="2:10" ht="15.75" customHeight="1" x14ac:dyDescent="0.2">
      <c r="B36" s="16"/>
      <c r="C36" s="18"/>
      <c r="D36" s="90"/>
      <c r="E36" s="90"/>
      <c r="F36" s="90"/>
      <c r="G36" s="144"/>
      <c r="H36" s="34"/>
      <c r="I36" s="34"/>
      <c r="J36" s="29"/>
    </row>
    <row r="37" spans="2:10" ht="15.75" customHeight="1" x14ac:dyDescent="0.25">
      <c r="B37" s="16"/>
      <c r="C37" s="18" t="s">
        <v>162</v>
      </c>
      <c r="D37" s="100">
        <f>F35/(E22*E29)</f>
        <v>0.96925003176536306</v>
      </c>
      <c r="E37" s="90"/>
      <c r="F37" s="90"/>
      <c r="G37" s="144"/>
      <c r="H37" s="34"/>
      <c r="I37" s="34"/>
      <c r="J37" s="29"/>
    </row>
    <row r="38" spans="2:10" ht="15.75" customHeight="1" thickBot="1" x14ac:dyDescent="0.25">
      <c r="B38" s="19"/>
      <c r="C38" s="35"/>
      <c r="D38" s="35"/>
      <c r="E38" s="35"/>
      <c r="F38" s="42"/>
      <c r="G38" s="43"/>
      <c r="H38" s="44"/>
      <c r="I38" s="44"/>
      <c r="J38" s="21"/>
    </row>
    <row r="39" spans="2:10" ht="15.75" customHeight="1" x14ac:dyDescent="0.2"/>
    <row r="40" spans="2:10" ht="15.75" customHeight="1" x14ac:dyDescent="0.2"/>
    <row r="41" spans="2:10" ht="15.75" customHeight="1" x14ac:dyDescent="0.2"/>
    <row r="42" spans="2:10" ht="15.75" customHeight="1" x14ac:dyDescent="0.2"/>
    <row r="43" spans="2:10" ht="15.75" customHeight="1" x14ac:dyDescent="0.2"/>
    <row r="44" spans="2:10" ht="15.75" customHeight="1" x14ac:dyDescent="0.2"/>
    <row r="45" spans="2:10" ht="15.75" customHeight="1" x14ac:dyDescent="0.2"/>
    <row r="46" spans="2:10" ht="15.75" customHeight="1" x14ac:dyDescent="0.2"/>
    <row r="47" spans="2:10" ht="15.75" customHeight="1" x14ac:dyDescent="0.2"/>
    <row r="48" spans="2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</sheetData>
  <phoneticPr fontId="0" type="noConversion"/>
  <pageMargins left="0.75" right="0.75" top="1" bottom="1" header="0.5" footer="0.5"/>
  <pageSetup scale="68" orientation="portrait" horizont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29"/>
  <dimension ref="B1:F792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4.85546875" bestFit="1" customWidth="1"/>
    <col min="4" max="4" width="16.140625" customWidth="1"/>
    <col min="5" max="6" width="3.140625" customWidth="1"/>
  </cols>
  <sheetData>
    <row r="1" spans="2:6" ht="18" x14ac:dyDescent="0.25">
      <c r="C1" s="1" t="s">
        <v>258</v>
      </c>
      <c r="D1" s="1"/>
    </row>
    <row r="2" spans="2:6" ht="15.75" customHeight="1" x14ac:dyDescent="0.2">
      <c r="C2" s="2" t="s">
        <v>32</v>
      </c>
      <c r="D2" s="2"/>
    </row>
    <row r="3" spans="2:6" ht="15.75" customHeight="1" x14ac:dyDescent="0.2"/>
    <row r="4" spans="2:6" ht="15.75" customHeight="1" x14ac:dyDescent="0.2">
      <c r="C4" s="3" t="s">
        <v>1</v>
      </c>
      <c r="D4" s="3"/>
      <c r="E4" s="2"/>
    </row>
    <row r="5" spans="2:6" ht="15.75" customHeight="1" thickBot="1" x14ac:dyDescent="0.25">
      <c r="C5" s="23"/>
      <c r="D5" s="23"/>
      <c r="E5" s="2"/>
    </row>
    <row r="6" spans="2:6" ht="15.75" customHeight="1" x14ac:dyDescent="0.2">
      <c r="B6" s="4"/>
      <c r="C6" s="25"/>
      <c r="D6" s="25"/>
      <c r="E6" s="6"/>
      <c r="F6" s="37"/>
    </row>
    <row r="7" spans="2:6" ht="15.75" customHeight="1" x14ac:dyDescent="0.2">
      <c r="B7" s="7"/>
      <c r="C7" s="139" t="s">
        <v>166</v>
      </c>
      <c r="D7" s="151">
        <v>0.1</v>
      </c>
      <c r="E7" s="27"/>
      <c r="F7" s="37"/>
    </row>
    <row r="8" spans="2:6" ht="15.75" customHeight="1" x14ac:dyDescent="0.2">
      <c r="B8" s="7"/>
      <c r="C8" s="139" t="s">
        <v>167</v>
      </c>
      <c r="D8" s="151">
        <v>0.49</v>
      </c>
      <c r="E8" s="27"/>
      <c r="F8" s="37"/>
    </row>
    <row r="9" spans="2:6" ht="15.75" customHeight="1" x14ac:dyDescent="0.2">
      <c r="B9" s="7"/>
      <c r="C9" s="118" t="s">
        <v>168</v>
      </c>
      <c r="D9" s="151">
        <v>0.14000000000000001</v>
      </c>
      <c r="E9" s="30"/>
      <c r="F9" s="38"/>
    </row>
    <row r="10" spans="2:6" ht="15.75" customHeight="1" x14ac:dyDescent="0.2">
      <c r="B10" s="7"/>
      <c r="C10" s="118" t="s">
        <v>169</v>
      </c>
      <c r="D10" s="151">
        <v>0.73</v>
      </c>
      <c r="E10" s="30"/>
      <c r="F10" s="38"/>
    </row>
    <row r="11" spans="2:6" ht="15.75" customHeight="1" x14ac:dyDescent="0.2">
      <c r="B11" s="7"/>
      <c r="C11" s="118" t="s">
        <v>170</v>
      </c>
      <c r="D11" s="151">
        <v>0.3</v>
      </c>
      <c r="E11" s="30"/>
      <c r="F11" s="38"/>
    </row>
    <row r="12" spans="2:6" ht="15.75" customHeight="1" x14ac:dyDescent="0.2">
      <c r="B12" s="7"/>
      <c r="C12" s="118" t="s">
        <v>70</v>
      </c>
      <c r="D12" s="231">
        <f>1-D11</f>
        <v>0.7</v>
      </c>
      <c r="E12" s="30"/>
      <c r="F12" s="38"/>
    </row>
    <row r="13" spans="2:6" ht="15.75" customHeight="1" x14ac:dyDescent="0.2">
      <c r="B13" s="7"/>
      <c r="C13" s="118" t="s">
        <v>171</v>
      </c>
      <c r="D13" s="137">
        <v>0.25</v>
      </c>
      <c r="E13" s="30"/>
      <c r="F13" s="38"/>
    </row>
    <row r="14" spans="2:6" ht="15.75" customHeight="1" thickBot="1" x14ac:dyDescent="0.25">
      <c r="B14" s="10"/>
      <c r="C14" s="11"/>
      <c r="D14" s="11"/>
      <c r="E14" s="12"/>
      <c r="F14" s="37"/>
    </row>
    <row r="15" spans="2:6" ht="15.75" customHeight="1" x14ac:dyDescent="0.2">
      <c r="C15" s="2"/>
      <c r="D15" s="2"/>
      <c r="E15" s="2"/>
    </row>
    <row r="16" spans="2:6" ht="15.75" customHeight="1" x14ac:dyDescent="0.2">
      <c r="C16" s="3" t="s">
        <v>2</v>
      </c>
      <c r="D16" s="3"/>
      <c r="E16" s="2"/>
    </row>
    <row r="17" spans="2:5" ht="15.75" customHeight="1" thickBot="1" x14ac:dyDescent="0.25">
      <c r="C17" s="23"/>
      <c r="D17" s="23"/>
      <c r="E17" s="2"/>
    </row>
    <row r="18" spans="2:5" ht="15.75" customHeight="1" x14ac:dyDescent="0.2">
      <c r="B18" s="152"/>
      <c r="C18" s="15"/>
      <c r="D18" s="15"/>
      <c r="E18" s="28"/>
    </row>
    <row r="19" spans="2:5" ht="15.75" customHeight="1" x14ac:dyDescent="0.25">
      <c r="B19" s="66" t="s">
        <v>14</v>
      </c>
      <c r="C19" s="14" t="s">
        <v>51</v>
      </c>
      <c r="D19" s="154">
        <f>(D7*D11)+(D9*D12)</f>
        <v>0.128</v>
      </c>
      <c r="E19" s="29"/>
    </row>
    <row r="20" spans="2:5" ht="15.75" customHeight="1" x14ac:dyDescent="0.2">
      <c r="B20" s="66"/>
      <c r="C20" s="14"/>
      <c r="D20" s="130"/>
      <c r="E20" s="29"/>
    </row>
    <row r="21" spans="2:5" ht="15.75" customHeight="1" x14ac:dyDescent="0.2">
      <c r="B21" s="66" t="s">
        <v>15</v>
      </c>
      <c r="C21" s="14" t="s">
        <v>173</v>
      </c>
      <c r="D21" s="131">
        <f>((D11^2)*(D8^2))+((D12^2)*(D10^2))+(2*D11*D12*D8*D10*D13)</f>
        <v>0.32028849999999992</v>
      </c>
      <c r="E21" s="29"/>
    </row>
    <row r="22" spans="2:5" ht="15.75" customHeight="1" x14ac:dyDescent="0.2">
      <c r="B22" s="66"/>
      <c r="C22" s="14"/>
      <c r="D22" s="130"/>
      <c r="E22" s="29"/>
    </row>
    <row r="23" spans="2:5" ht="15.75" customHeight="1" x14ac:dyDescent="0.25">
      <c r="B23" s="66"/>
      <c r="C23" s="14" t="s">
        <v>172</v>
      </c>
      <c r="D23" s="154">
        <f>SQRT(D21)</f>
        <v>0.56594036788340163</v>
      </c>
      <c r="E23" s="29"/>
    </row>
    <row r="24" spans="2:5" ht="15.75" customHeight="1" thickBot="1" x14ac:dyDescent="0.25">
      <c r="B24" s="116"/>
      <c r="C24" s="35"/>
      <c r="D24" s="35"/>
      <c r="E24" s="21"/>
    </row>
    <row r="25" spans="2:5" ht="15.75" customHeight="1" x14ac:dyDescent="0.2"/>
    <row r="26" spans="2:5" ht="15.75" customHeight="1" x14ac:dyDescent="0.2"/>
    <row r="27" spans="2:5" ht="15.75" customHeight="1" x14ac:dyDescent="0.2"/>
    <row r="28" spans="2:5" ht="15.75" customHeight="1" x14ac:dyDescent="0.2"/>
    <row r="29" spans="2:5" ht="15.75" customHeight="1" x14ac:dyDescent="0.2"/>
    <row r="30" spans="2:5" ht="15.75" customHeight="1" x14ac:dyDescent="0.2"/>
    <row r="31" spans="2:5" ht="15.75" customHeight="1" x14ac:dyDescent="0.2"/>
    <row r="32" spans="2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32"/>
  <dimension ref="B1:F79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4.85546875" bestFit="1" customWidth="1"/>
    <col min="4" max="4" width="16.140625" customWidth="1"/>
    <col min="5" max="6" width="3.140625" customWidth="1"/>
  </cols>
  <sheetData>
    <row r="1" spans="2:6" ht="18" x14ac:dyDescent="0.25">
      <c r="C1" s="1" t="s">
        <v>258</v>
      </c>
      <c r="D1" s="1"/>
    </row>
    <row r="2" spans="2:6" ht="15.75" customHeight="1" x14ac:dyDescent="0.2">
      <c r="C2" s="2" t="s">
        <v>165</v>
      </c>
      <c r="D2" s="2"/>
    </row>
    <row r="3" spans="2:6" ht="15.75" customHeight="1" x14ac:dyDescent="0.2"/>
    <row r="4" spans="2:6" ht="15.75" customHeight="1" x14ac:dyDescent="0.2">
      <c r="C4" s="3" t="s">
        <v>1</v>
      </c>
      <c r="D4" s="3"/>
      <c r="E4" s="2"/>
    </row>
    <row r="5" spans="2:6" ht="15.75" customHeight="1" thickBot="1" x14ac:dyDescent="0.25">
      <c r="C5" s="23"/>
      <c r="D5" s="23"/>
      <c r="E5" s="2"/>
    </row>
    <row r="6" spans="2:6" ht="15.75" customHeight="1" x14ac:dyDescent="0.2">
      <c r="B6" s="4"/>
      <c r="C6" s="25"/>
      <c r="D6" s="25"/>
      <c r="E6" s="6"/>
      <c r="F6" s="37"/>
    </row>
    <row r="7" spans="2:6" ht="15.75" customHeight="1" x14ac:dyDescent="0.2">
      <c r="B7" s="7"/>
      <c r="C7" s="139" t="s">
        <v>48</v>
      </c>
      <c r="D7" s="151">
        <v>0.11</v>
      </c>
      <c r="E7" s="27"/>
      <c r="F7" s="37"/>
    </row>
    <row r="8" spans="2:6" ht="15.75" customHeight="1" x14ac:dyDescent="0.2">
      <c r="B8" s="7"/>
      <c r="C8" s="139" t="s">
        <v>175</v>
      </c>
      <c r="D8" s="151">
        <v>0.39</v>
      </c>
      <c r="E8" s="27"/>
      <c r="F8" s="37"/>
    </row>
    <row r="9" spans="2:6" ht="15.75" customHeight="1" x14ac:dyDescent="0.2">
      <c r="B9" s="7"/>
      <c r="C9" s="118" t="s">
        <v>50</v>
      </c>
      <c r="D9" s="151">
        <v>0.13</v>
      </c>
      <c r="E9" s="30"/>
      <c r="F9" s="38"/>
    </row>
    <row r="10" spans="2:6" ht="15.75" customHeight="1" x14ac:dyDescent="0.2">
      <c r="B10" s="7"/>
      <c r="C10" s="118" t="s">
        <v>176</v>
      </c>
      <c r="D10" s="151">
        <v>0.76</v>
      </c>
      <c r="E10" s="30"/>
      <c r="F10" s="38"/>
    </row>
    <row r="11" spans="2:6" ht="15.75" customHeight="1" x14ac:dyDescent="0.2">
      <c r="B11" s="7"/>
      <c r="C11" s="118" t="s">
        <v>45</v>
      </c>
      <c r="D11" s="151">
        <v>0.35</v>
      </c>
      <c r="E11" s="30"/>
      <c r="F11" s="38"/>
    </row>
    <row r="12" spans="2:6" ht="15.75" customHeight="1" x14ac:dyDescent="0.2">
      <c r="B12" s="7"/>
      <c r="C12" s="118" t="s">
        <v>46</v>
      </c>
      <c r="D12" s="231">
        <f>1-D11</f>
        <v>0.65</v>
      </c>
      <c r="E12" s="30"/>
      <c r="F12" s="38"/>
    </row>
    <row r="13" spans="2:6" ht="15.75" customHeight="1" x14ac:dyDescent="0.2">
      <c r="B13" s="96" t="s">
        <v>14</v>
      </c>
      <c r="C13" s="118" t="s">
        <v>171</v>
      </c>
      <c r="D13" s="137">
        <v>0.5</v>
      </c>
      <c r="E13" s="30"/>
      <c r="F13" s="38"/>
    </row>
    <row r="14" spans="2:6" ht="15.75" customHeight="1" x14ac:dyDescent="0.2">
      <c r="B14" s="96" t="s">
        <v>15</v>
      </c>
      <c r="C14" s="118" t="s">
        <v>171</v>
      </c>
      <c r="D14" s="137">
        <v>-0.5</v>
      </c>
      <c r="E14" s="30"/>
      <c r="F14" s="38"/>
    </row>
    <row r="15" spans="2:6" ht="15.75" customHeight="1" thickBot="1" x14ac:dyDescent="0.25">
      <c r="B15" s="10"/>
      <c r="C15" s="11"/>
      <c r="D15" s="11"/>
      <c r="E15" s="12"/>
      <c r="F15" s="37"/>
    </row>
    <row r="16" spans="2:6" ht="15.75" customHeight="1" x14ac:dyDescent="0.2">
      <c r="C16" s="2"/>
      <c r="D16" s="2"/>
      <c r="E16" s="2"/>
    </row>
    <row r="17" spans="2:5" ht="15.75" customHeight="1" x14ac:dyDescent="0.2">
      <c r="C17" s="3" t="s">
        <v>2</v>
      </c>
      <c r="D17" s="3"/>
      <c r="E17" s="2"/>
    </row>
    <row r="18" spans="2:5" ht="15.75" customHeight="1" thickBot="1" x14ac:dyDescent="0.25">
      <c r="C18" s="23"/>
      <c r="D18" s="23"/>
      <c r="E18" s="2"/>
    </row>
    <row r="19" spans="2:5" ht="15.75" customHeight="1" x14ac:dyDescent="0.2">
      <c r="B19" s="152"/>
      <c r="C19" s="15"/>
      <c r="D19" s="15"/>
      <c r="E19" s="28"/>
    </row>
    <row r="20" spans="2:5" ht="15.75" customHeight="1" x14ac:dyDescent="0.25">
      <c r="B20" s="66" t="s">
        <v>14</v>
      </c>
      <c r="C20" s="14" t="s">
        <v>51</v>
      </c>
      <c r="D20" s="154">
        <f>(D7*D11)+(D9*D12)</f>
        <v>0.123</v>
      </c>
      <c r="E20" s="29"/>
    </row>
    <row r="21" spans="2:5" ht="15.75" customHeight="1" x14ac:dyDescent="0.2">
      <c r="B21" s="66"/>
      <c r="C21" s="14"/>
      <c r="D21" s="130"/>
      <c r="E21" s="29"/>
    </row>
    <row r="22" spans="2:5" ht="15.75" customHeight="1" x14ac:dyDescent="0.2">
      <c r="B22" s="66"/>
      <c r="C22" s="14" t="s">
        <v>173</v>
      </c>
      <c r="D22" s="131">
        <f>((D11^2)*(D8^2))+((D12^2)*(D10^2))+(2*D11*D12*D8*D10*D13)</f>
        <v>0.33009925000000007</v>
      </c>
      <c r="E22" s="29"/>
    </row>
    <row r="23" spans="2:5" ht="15.75" customHeight="1" x14ac:dyDescent="0.2">
      <c r="B23" s="66"/>
      <c r="C23" s="14"/>
      <c r="D23" s="130"/>
      <c r="E23" s="29"/>
    </row>
    <row r="24" spans="2:5" ht="15.75" customHeight="1" x14ac:dyDescent="0.25">
      <c r="B24" s="66"/>
      <c r="C24" s="14" t="s">
        <v>172</v>
      </c>
      <c r="D24" s="154">
        <f>SQRT(D22)</f>
        <v>0.5745426441962338</v>
      </c>
      <c r="E24" s="29"/>
    </row>
    <row r="25" spans="2:5" ht="15.75" customHeight="1" x14ac:dyDescent="0.25">
      <c r="B25" s="153"/>
      <c r="C25" s="14"/>
      <c r="D25" s="129"/>
      <c r="E25" s="29"/>
    </row>
    <row r="26" spans="2:5" ht="15.75" customHeight="1" x14ac:dyDescent="0.25">
      <c r="B26" s="66" t="s">
        <v>15</v>
      </c>
      <c r="C26" s="14" t="s">
        <v>51</v>
      </c>
      <c r="D26" s="154">
        <f>(D7*D11)+(D9*D12)</f>
        <v>0.123</v>
      </c>
      <c r="E26" s="29"/>
    </row>
    <row r="27" spans="2:5" ht="15.75" customHeight="1" x14ac:dyDescent="0.2">
      <c r="B27" s="66"/>
      <c r="C27" s="14"/>
      <c r="D27" s="130"/>
      <c r="E27" s="29"/>
    </row>
    <row r="28" spans="2:5" ht="15.75" customHeight="1" x14ac:dyDescent="0.2">
      <c r="B28" s="66"/>
      <c r="C28" s="14" t="s">
        <v>173</v>
      </c>
      <c r="D28" s="131">
        <f>((D8^2)*(D11^2))+((D10^2)*(D12^2))+(2*D11*D12*D8*D10*D14)</f>
        <v>0.19523725000000003</v>
      </c>
      <c r="E28" s="29"/>
    </row>
    <row r="29" spans="2:5" ht="15.75" customHeight="1" x14ac:dyDescent="0.2">
      <c r="B29" s="66"/>
      <c r="C29" s="14"/>
      <c r="D29" s="130"/>
      <c r="E29" s="29"/>
    </row>
    <row r="30" spans="2:5" ht="15.75" customHeight="1" x14ac:dyDescent="0.25">
      <c r="B30" s="66"/>
      <c r="C30" s="14" t="s">
        <v>172</v>
      </c>
      <c r="D30" s="154">
        <f>SQRT(D28)</f>
        <v>0.44185659438329089</v>
      </c>
      <c r="E30" s="29"/>
    </row>
    <row r="31" spans="2:5" ht="15.75" customHeight="1" thickBot="1" x14ac:dyDescent="0.25">
      <c r="B31" s="116"/>
      <c r="C31" s="35"/>
      <c r="D31" s="35"/>
      <c r="E31" s="21"/>
    </row>
    <row r="32" spans="2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1:G45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18.42578125" customWidth="1"/>
    <col min="4" max="4" width="11.140625" customWidth="1"/>
    <col min="5" max="5" width="3.140625" customWidth="1"/>
    <col min="6" max="6" width="10.140625" customWidth="1"/>
    <col min="7" max="7" width="11.5703125" customWidth="1"/>
    <col min="8" max="8" width="3.140625" customWidth="1"/>
  </cols>
  <sheetData>
    <row r="1" spans="2:7" ht="18" x14ac:dyDescent="0.25">
      <c r="C1" s="1" t="s">
        <v>258</v>
      </c>
    </row>
    <row r="2" spans="2:7" ht="15.75" customHeight="1" x14ac:dyDescent="0.2">
      <c r="C2" s="2" t="s">
        <v>3</v>
      </c>
    </row>
    <row r="3" spans="2:7" ht="15.75" customHeight="1" x14ac:dyDescent="0.2"/>
    <row r="4" spans="2:7" ht="15.75" customHeight="1" x14ac:dyDescent="0.2">
      <c r="C4" s="3" t="s">
        <v>1</v>
      </c>
      <c r="D4" s="2"/>
      <c r="E4" s="2"/>
      <c r="F4" s="2"/>
      <c r="G4" s="2"/>
    </row>
    <row r="5" spans="2:7" ht="15.75" customHeight="1" thickBot="1" x14ac:dyDescent="0.25">
      <c r="C5" s="23"/>
      <c r="D5" s="2"/>
      <c r="E5" s="2"/>
      <c r="F5" s="2"/>
      <c r="G5" s="2"/>
    </row>
    <row r="6" spans="2:7" ht="15.75" customHeight="1" x14ac:dyDescent="0.2">
      <c r="B6" s="4"/>
      <c r="C6" s="25"/>
      <c r="D6" s="26"/>
      <c r="E6" s="6"/>
      <c r="F6" s="2"/>
      <c r="G6" s="2"/>
    </row>
    <row r="7" spans="2:7" ht="15.75" customHeight="1" x14ac:dyDescent="0.2">
      <c r="B7" s="7"/>
      <c r="C7" s="5" t="s">
        <v>47</v>
      </c>
      <c r="D7" s="8">
        <v>2700</v>
      </c>
      <c r="E7" s="27"/>
      <c r="F7" s="2"/>
      <c r="G7" s="2"/>
    </row>
    <row r="8" spans="2:7" ht="15.75" customHeight="1" x14ac:dyDescent="0.2">
      <c r="B8" s="7"/>
      <c r="C8" s="5" t="s">
        <v>48</v>
      </c>
      <c r="D8" s="67">
        <v>9.5000000000000001E-2</v>
      </c>
      <c r="E8" s="27"/>
      <c r="F8" s="2"/>
      <c r="G8" s="2"/>
    </row>
    <row r="9" spans="2:7" ht="15.75" customHeight="1" x14ac:dyDescent="0.2">
      <c r="B9" s="7"/>
      <c r="C9" s="5" t="s">
        <v>49</v>
      </c>
      <c r="D9" s="8">
        <v>3800</v>
      </c>
      <c r="E9" s="27"/>
      <c r="F9" s="2"/>
      <c r="G9" s="2"/>
    </row>
    <row r="10" spans="2:7" ht="15.75" customHeight="1" x14ac:dyDescent="0.2">
      <c r="B10" s="7"/>
      <c r="C10" s="5" t="s">
        <v>50</v>
      </c>
      <c r="D10" s="67">
        <v>0.14000000000000001</v>
      </c>
      <c r="E10" s="27"/>
      <c r="F10" s="2"/>
      <c r="G10" s="2"/>
    </row>
    <row r="11" spans="2:7" ht="15.75" customHeight="1" thickBot="1" x14ac:dyDescent="0.25">
      <c r="B11" s="10"/>
      <c r="C11" s="11"/>
      <c r="D11" s="11"/>
      <c r="E11" s="12"/>
      <c r="F11" s="2"/>
      <c r="G11" s="2"/>
    </row>
    <row r="12" spans="2:7" ht="15.75" customHeight="1" x14ac:dyDescent="0.2">
      <c r="C12" s="2"/>
      <c r="D12" s="2"/>
      <c r="E12" s="2"/>
      <c r="F12" s="2"/>
      <c r="G12" s="2"/>
    </row>
    <row r="13" spans="2:7" ht="15.75" customHeight="1" x14ac:dyDescent="0.2">
      <c r="C13" s="3" t="s">
        <v>2</v>
      </c>
      <c r="D13" s="2"/>
      <c r="E13" s="2"/>
      <c r="F13" s="2"/>
      <c r="G13" s="2"/>
    </row>
    <row r="14" spans="2:7" ht="15.75" customHeight="1" thickBot="1" x14ac:dyDescent="0.25">
      <c r="C14" s="23"/>
      <c r="D14" s="2"/>
      <c r="E14" s="2"/>
      <c r="F14" s="2"/>
      <c r="G14" s="2"/>
    </row>
    <row r="15" spans="2:7" ht="15.75" customHeight="1" x14ac:dyDescent="0.2">
      <c r="B15" s="13"/>
      <c r="C15" s="15"/>
      <c r="D15" s="15"/>
      <c r="E15" s="28"/>
    </row>
    <row r="16" spans="2:7" ht="15.75" customHeight="1" x14ac:dyDescent="0.2">
      <c r="B16" s="16"/>
      <c r="C16" s="17" t="s">
        <v>45</v>
      </c>
      <c r="D16" s="78">
        <f>(D7)/(D7+D9)</f>
        <v>0.41538461538461541</v>
      </c>
      <c r="E16" s="29"/>
    </row>
    <row r="17" spans="2:5" ht="15.75" customHeight="1" x14ac:dyDescent="0.2">
      <c r="B17" s="16"/>
      <c r="C17" s="17"/>
      <c r="D17" s="79"/>
      <c r="E17" s="29"/>
    </row>
    <row r="18" spans="2:5" ht="15.75" customHeight="1" x14ac:dyDescent="0.2">
      <c r="B18" s="16"/>
      <c r="C18" s="17" t="s">
        <v>46</v>
      </c>
      <c r="D18" s="78">
        <f>(D9)/(D7+D9)</f>
        <v>0.58461538461538465</v>
      </c>
      <c r="E18" s="29"/>
    </row>
    <row r="19" spans="2:5" ht="15.75" customHeight="1" x14ac:dyDescent="0.2">
      <c r="B19" s="16"/>
      <c r="C19" s="17"/>
      <c r="D19" s="78"/>
      <c r="E19" s="29"/>
    </row>
    <row r="20" spans="2:5" ht="15.75" customHeight="1" x14ac:dyDescent="0.25">
      <c r="B20" s="16"/>
      <c r="C20" s="17" t="s">
        <v>51</v>
      </c>
      <c r="D20" s="62">
        <f>(D16*D8)+(D18*D10)</f>
        <v>0.12130769230769232</v>
      </c>
      <c r="E20" s="29"/>
    </row>
    <row r="21" spans="2:5" ht="15.75" customHeight="1" thickBot="1" x14ac:dyDescent="0.25">
      <c r="B21" s="19"/>
      <c r="C21" s="20"/>
      <c r="D21" s="20"/>
      <c r="E21" s="21"/>
    </row>
    <row r="22" spans="2:5" ht="15.75" customHeight="1" x14ac:dyDescent="0.2"/>
    <row r="23" spans="2:5" ht="15.75" customHeight="1" x14ac:dyDescent="0.2"/>
    <row r="24" spans="2:5" ht="15.75" customHeight="1" x14ac:dyDescent="0.2"/>
    <row r="25" spans="2:5" ht="15.75" customHeight="1" x14ac:dyDescent="0.2"/>
    <row r="26" spans="2:5" ht="15.75" customHeight="1" x14ac:dyDescent="0.2"/>
    <row r="27" spans="2:5" ht="15.75" customHeight="1" x14ac:dyDescent="0.2"/>
    <row r="28" spans="2:5" ht="15.75" customHeight="1" x14ac:dyDescent="0.2"/>
    <row r="29" spans="2:5" ht="15.75" customHeight="1" x14ac:dyDescent="0.2"/>
    <row r="30" spans="2:5" ht="15.75" customHeight="1" x14ac:dyDescent="0.2"/>
    <row r="31" spans="2:5" ht="15.75" customHeight="1" x14ac:dyDescent="0.2"/>
    <row r="32" spans="2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33"/>
  <dimension ref="B1:J78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2.5703125" customWidth="1"/>
    <col min="4" max="4" width="17.85546875" customWidth="1"/>
    <col min="5" max="5" width="20.7109375" bestFit="1" customWidth="1"/>
    <col min="6" max="7" width="16.42578125" customWidth="1"/>
    <col min="8" max="8" width="3.140625" customWidth="1"/>
    <col min="9" max="10" width="14.28515625" customWidth="1"/>
    <col min="11" max="11" width="3.140625" customWidth="1"/>
  </cols>
  <sheetData>
    <row r="1" spans="2:10" ht="18" x14ac:dyDescent="0.25">
      <c r="C1" s="1" t="s">
        <v>258</v>
      </c>
      <c r="D1" s="1"/>
      <c r="E1" s="1"/>
    </row>
    <row r="2" spans="2:10" ht="15.75" customHeight="1" x14ac:dyDescent="0.2">
      <c r="C2" s="2" t="s">
        <v>174</v>
      </c>
      <c r="D2" s="2"/>
      <c r="E2" s="2"/>
    </row>
    <row r="3" spans="2:10" ht="15.75" customHeight="1" x14ac:dyDescent="0.2"/>
    <row r="4" spans="2:10" ht="15.75" customHeight="1" x14ac:dyDescent="0.2">
      <c r="C4" s="3" t="s">
        <v>1</v>
      </c>
      <c r="D4" s="3"/>
      <c r="E4" s="3"/>
      <c r="F4" s="2"/>
      <c r="G4" s="2"/>
      <c r="H4" s="2"/>
      <c r="I4" s="2"/>
      <c r="J4" s="2"/>
    </row>
    <row r="5" spans="2:10" ht="15.75" customHeight="1" thickBot="1" x14ac:dyDescent="0.25">
      <c r="C5" s="23"/>
      <c r="D5" s="23"/>
      <c r="E5" s="23"/>
      <c r="F5" s="24"/>
      <c r="G5" s="24"/>
      <c r="H5" s="2"/>
      <c r="I5" s="2"/>
      <c r="J5" s="2"/>
    </row>
    <row r="6" spans="2:10" ht="15.75" customHeight="1" x14ac:dyDescent="0.2">
      <c r="B6" s="4"/>
      <c r="C6" s="25"/>
      <c r="D6" s="25"/>
      <c r="E6" s="25"/>
      <c r="F6" s="26"/>
      <c r="G6" s="26"/>
      <c r="H6" s="6"/>
      <c r="I6" s="37"/>
      <c r="J6" s="37"/>
    </row>
    <row r="7" spans="2:10" ht="15.75" customHeight="1" x14ac:dyDescent="0.2">
      <c r="B7" s="7"/>
      <c r="C7" s="68"/>
      <c r="D7" s="84" t="s">
        <v>179</v>
      </c>
      <c r="E7" s="84" t="s">
        <v>180</v>
      </c>
      <c r="F7" s="87" t="s">
        <v>171</v>
      </c>
      <c r="G7" s="87" t="s">
        <v>103</v>
      </c>
      <c r="H7" s="30"/>
      <c r="I7" s="38"/>
      <c r="J7" s="38"/>
    </row>
    <row r="8" spans="2:10" ht="15.75" customHeight="1" x14ac:dyDescent="0.2">
      <c r="B8" s="7"/>
      <c r="C8" s="118" t="s">
        <v>76</v>
      </c>
      <c r="D8" s="86">
        <v>0.1</v>
      </c>
      <c r="E8" s="86">
        <v>0.31</v>
      </c>
      <c r="F8" s="86" t="s">
        <v>181</v>
      </c>
      <c r="G8" s="86">
        <v>0.85</v>
      </c>
      <c r="H8" s="30"/>
      <c r="I8" s="38"/>
      <c r="J8" s="38"/>
    </row>
    <row r="9" spans="2:10" ht="15.75" customHeight="1" x14ac:dyDescent="0.2">
      <c r="B9" s="7"/>
      <c r="C9" s="118" t="s">
        <v>77</v>
      </c>
      <c r="D9" s="86">
        <v>0.14000000000000001</v>
      </c>
      <c r="E9" s="86" t="s">
        <v>182</v>
      </c>
      <c r="F9" s="86">
        <v>0.5</v>
      </c>
      <c r="G9" s="86">
        <v>1.4</v>
      </c>
      <c r="H9" s="30"/>
      <c r="I9" s="38"/>
      <c r="J9" s="38"/>
    </row>
    <row r="10" spans="2:10" ht="15.75" customHeight="1" x14ac:dyDescent="0.2">
      <c r="B10" s="7"/>
      <c r="C10" s="118" t="s">
        <v>81</v>
      </c>
      <c r="D10" s="86">
        <v>0.16</v>
      </c>
      <c r="E10" s="86">
        <v>0.65</v>
      </c>
      <c r="F10" s="86">
        <v>0.35</v>
      </c>
      <c r="G10" s="142" t="s">
        <v>183</v>
      </c>
      <c r="H10" s="30"/>
      <c r="I10" s="38"/>
      <c r="J10" s="38"/>
    </row>
    <row r="11" spans="2:10" ht="15.75" customHeight="1" x14ac:dyDescent="0.2">
      <c r="B11" s="7"/>
      <c r="C11" s="118" t="s">
        <v>178</v>
      </c>
      <c r="D11" s="86">
        <v>0.12</v>
      </c>
      <c r="E11" s="86">
        <v>0.2</v>
      </c>
      <c r="F11" s="86" t="s">
        <v>184</v>
      </c>
      <c r="G11" s="142" t="s">
        <v>185</v>
      </c>
      <c r="H11" s="30"/>
      <c r="I11" s="38"/>
      <c r="J11" s="38"/>
    </row>
    <row r="12" spans="2:10" ht="15.75" customHeight="1" x14ac:dyDescent="0.2">
      <c r="B12" s="7"/>
      <c r="C12" s="118" t="s">
        <v>129</v>
      </c>
      <c r="D12" s="86">
        <v>0.05</v>
      </c>
      <c r="E12" s="86" t="s">
        <v>186</v>
      </c>
      <c r="F12" s="86" t="s">
        <v>187</v>
      </c>
      <c r="G12" s="142" t="s">
        <v>188</v>
      </c>
      <c r="H12" s="30"/>
      <c r="I12" s="38"/>
      <c r="J12" s="38"/>
    </row>
    <row r="13" spans="2:10" ht="15.75" customHeight="1" thickBot="1" x14ac:dyDescent="0.25">
      <c r="B13" s="10"/>
      <c r="C13" s="11"/>
      <c r="D13" s="11"/>
      <c r="E13" s="11"/>
      <c r="F13" s="11"/>
      <c r="G13" s="11"/>
      <c r="H13" s="12"/>
      <c r="I13" s="37"/>
      <c r="J13" s="37"/>
    </row>
    <row r="14" spans="2:10" ht="15.75" customHeight="1" x14ac:dyDescent="0.2">
      <c r="C14" s="2"/>
      <c r="D14" s="2"/>
      <c r="E14" s="2"/>
      <c r="F14" s="2"/>
      <c r="G14" s="2"/>
      <c r="H14" s="2"/>
      <c r="I14" s="2"/>
      <c r="J14" s="2"/>
    </row>
    <row r="15" spans="2:10" ht="15.75" customHeight="1" x14ac:dyDescent="0.2">
      <c r="C15" s="3" t="s">
        <v>2</v>
      </c>
      <c r="D15" s="3"/>
      <c r="E15" s="3"/>
      <c r="F15" s="2"/>
      <c r="G15" s="2"/>
      <c r="H15" s="2"/>
      <c r="I15" s="2"/>
      <c r="J15" s="2"/>
    </row>
    <row r="16" spans="2:10" ht="15.75" customHeight="1" thickBot="1" x14ac:dyDescent="0.25">
      <c r="C16" s="23"/>
      <c r="D16" s="23"/>
      <c r="E16" s="23"/>
      <c r="F16" s="2"/>
      <c r="G16" s="2"/>
      <c r="H16" s="2"/>
      <c r="I16" s="2"/>
      <c r="J16" s="2"/>
    </row>
    <row r="17" spans="2:8" ht="15.75" customHeight="1" x14ac:dyDescent="0.2">
      <c r="B17" s="13"/>
      <c r="C17" s="15"/>
      <c r="D17" s="15"/>
      <c r="E17" s="15"/>
      <c r="F17" s="31"/>
      <c r="G17" s="31"/>
      <c r="H17" s="28"/>
    </row>
    <row r="18" spans="2:8" ht="15.75" x14ac:dyDescent="0.25">
      <c r="B18" s="66" t="s">
        <v>14</v>
      </c>
      <c r="C18" s="111" t="s">
        <v>181</v>
      </c>
      <c r="D18" s="156">
        <f>(G8*E11)/E8</f>
        <v>0.54838709677419362</v>
      </c>
      <c r="E18" s="70"/>
      <c r="F18" s="40"/>
      <c r="G18" s="40"/>
      <c r="H18" s="29"/>
    </row>
    <row r="19" spans="2:8" ht="15.75" customHeight="1" x14ac:dyDescent="0.2">
      <c r="B19" s="16"/>
      <c r="C19" s="111"/>
      <c r="D19" s="157"/>
      <c r="E19" s="83"/>
      <c r="F19" s="90"/>
      <c r="G19" s="90"/>
      <c r="H19" s="29"/>
    </row>
    <row r="20" spans="2:8" ht="15.75" customHeight="1" x14ac:dyDescent="0.25">
      <c r="B20" s="16"/>
      <c r="C20" s="111" t="s">
        <v>182</v>
      </c>
      <c r="D20" s="156">
        <f>(G9*E11)/F9</f>
        <v>0.55999999999999994</v>
      </c>
      <c r="E20" s="83"/>
      <c r="F20" s="90"/>
      <c r="G20" s="90"/>
      <c r="H20" s="29"/>
    </row>
    <row r="21" spans="2:8" ht="15.75" customHeight="1" x14ac:dyDescent="0.2">
      <c r="B21" s="16"/>
      <c r="C21" s="111"/>
      <c r="D21" s="157"/>
      <c r="E21" s="83"/>
      <c r="F21" s="90"/>
      <c r="G21" s="90"/>
      <c r="H21" s="29"/>
    </row>
    <row r="22" spans="2:8" ht="15.75" customHeight="1" x14ac:dyDescent="0.25">
      <c r="B22" s="16"/>
      <c r="C22" s="111" t="s">
        <v>183</v>
      </c>
      <c r="D22" s="156">
        <f>(F10*E10)/E11</f>
        <v>1.1374999999999997</v>
      </c>
      <c r="E22" s="91"/>
      <c r="F22" s="90"/>
      <c r="G22" s="90"/>
      <c r="H22" s="29"/>
    </row>
    <row r="23" spans="2:8" ht="15.75" customHeight="1" x14ac:dyDescent="0.2">
      <c r="B23" s="16"/>
      <c r="C23" s="111"/>
      <c r="D23" s="18"/>
      <c r="E23" s="14"/>
      <c r="F23" s="32"/>
      <c r="G23" s="32"/>
      <c r="H23" s="29"/>
    </row>
    <row r="24" spans="2:8" ht="15.75" customHeight="1" x14ac:dyDescent="0.25">
      <c r="B24" s="16"/>
      <c r="C24" s="111" t="s">
        <v>184</v>
      </c>
      <c r="D24" s="111" t="s">
        <v>193</v>
      </c>
      <c r="E24" s="106"/>
      <c r="F24" s="32"/>
      <c r="G24" s="32"/>
      <c r="H24" s="29"/>
    </row>
    <row r="25" spans="2:8" ht="15" x14ac:dyDescent="0.2">
      <c r="B25" s="16"/>
      <c r="C25" s="111"/>
      <c r="D25" s="41"/>
      <c r="E25" s="70"/>
      <c r="F25" s="40"/>
      <c r="G25" s="40"/>
      <c r="H25" s="29"/>
    </row>
    <row r="26" spans="2:8" ht="15.75" customHeight="1" x14ac:dyDescent="0.2">
      <c r="B26" s="16"/>
      <c r="C26" s="111" t="s">
        <v>185</v>
      </c>
      <c r="D26" s="155" t="s">
        <v>192</v>
      </c>
      <c r="E26" s="83"/>
      <c r="F26" s="90"/>
      <c r="G26" s="90"/>
      <c r="H26" s="29"/>
    </row>
    <row r="27" spans="2:8" ht="15.75" customHeight="1" x14ac:dyDescent="0.2">
      <c r="B27" s="16"/>
      <c r="C27" s="111"/>
      <c r="D27" s="99"/>
      <c r="E27" s="83"/>
      <c r="F27" s="90"/>
      <c r="G27" s="90"/>
      <c r="H27" s="29"/>
    </row>
    <row r="28" spans="2:8" ht="15.75" customHeight="1" x14ac:dyDescent="0.2">
      <c r="B28" s="16"/>
      <c r="C28" s="111" t="s">
        <v>186</v>
      </c>
      <c r="D28" s="155" t="s">
        <v>189</v>
      </c>
      <c r="E28" s="83"/>
      <c r="F28" s="90"/>
      <c r="G28" s="90"/>
      <c r="H28" s="29"/>
    </row>
    <row r="29" spans="2:8" ht="15.75" customHeight="1" x14ac:dyDescent="0.2">
      <c r="B29" s="16"/>
      <c r="C29" s="111"/>
      <c r="D29" s="18"/>
      <c r="E29" s="91"/>
      <c r="F29" s="90"/>
      <c r="G29" s="90"/>
      <c r="H29" s="29"/>
    </row>
    <row r="30" spans="2:8" ht="15.75" customHeight="1" x14ac:dyDescent="0.2">
      <c r="B30" s="16"/>
      <c r="C30" s="111" t="s">
        <v>187</v>
      </c>
      <c r="D30" s="111" t="s">
        <v>190</v>
      </c>
      <c r="E30" s="14"/>
      <c r="F30" s="32"/>
      <c r="G30" s="32"/>
      <c r="H30" s="29"/>
    </row>
    <row r="31" spans="2:8" ht="15.75" customHeight="1" x14ac:dyDescent="0.25">
      <c r="B31" s="16"/>
      <c r="C31" s="111"/>
      <c r="D31" s="18"/>
      <c r="E31" s="106"/>
      <c r="F31" s="32"/>
      <c r="G31" s="32"/>
      <c r="H31" s="29"/>
    </row>
    <row r="32" spans="2:8" ht="15.75" customHeight="1" x14ac:dyDescent="0.25">
      <c r="B32" s="16"/>
      <c r="C32" s="111" t="s">
        <v>187</v>
      </c>
      <c r="D32" s="111" t="s">
        <v>191</v>
      </c>
      <c r="E32" s="106"/>
      <c r="F32" s="32"/>
      <c r="G32" s="32"/>
      <c r="H32" s="29"/>
    </row>
    <row r="33" spans="2:8" ht="15.75" customHeight="1" x14ac:dyDescent="0.2">
      <c r="B33" s="16"/>
      <c r="C33" s="18"/>
      <c r="D33" s="90"/>
      <c r="E33" s="90"/>
      <c r="F33" s="145"/>
      <c r="G33" s="145"/>
      <c r="H33" s="29"/>
    </row>
    <row r="34" spans="2:8" ht="15.75" customHeight="1" x14ac:dyDescent="0.2">
      <c r="B34" s="66" t="s">
        <v>15</v>
      </c>
      <c r="C34" s="18"/>
      <c r="D34" s="159" t="s">
        <v>195</v>
      </c>
      <c r="E34" s="90"/>
      <c r="F34" s="145"/>
      <c r="G34" s="145"/>
      <c r="H34" s="29"/>
    </row>
    <row r="35" spans="2:8" ht="15.75" customHeight="1" x14ac:dyDescent="0.35">
      <c r="B35" s="66"/>
      <c r="C35" s="111" t="s">
        <v>194</v>
      </c>
      <c r="D35" s="161">
        <f>D12+(G8*(D11-D12))</f>
        <v>0.10949999999999999</v>
      </c>
      <c r="E35" s="160" t="str">
        <f>IF(D35&gt;D8,"The stock is overpriced and you should sell it.",IF(D35=D8,"The stock is correctly priced.","The stock is underpriced and you should buy it."))</f>
        <v>The stock is overpriced and you should sell it.</v>
      </c>
      <c r="F35" s="145"/>
      <c r="G35" s="145"/>
      <c r="H35" s="29"/>
    </row>
    <row r="36" spans="2:8" ht="15.75" customHeight="1" x14ac:dyDescent="0.2">
      <c r="B36" s="16"/>
      <c r="C36" s="111"/>
      <c r="D36" s="161"/>
      <c r="E36" s="90"/>
      <c r="F36" s="145"/>
      <c r="G36" s="145"/>
      <c r="H36" s="29"/>
    </row>
    <row r="37" spans="2:8" ht="15.75" customHeight="1" x14ac:dyDescent="0.35">
      <c r="B37" s="16"/>
      <c r="C37" s="111" t="s">
        <v>196</v>
      </c>
      <c r="D37" s="161">
        <f>D12+(G9*(D11-D12))</f>
        <v>0.14799999999999999</v>
      </c>
      <c r="E37" s="160" t="str">
        <f>IF(D37&gt;D9,"The stock is overpriced and you should sell it.",IF(D37=D9,"The stock is correctly priced.","The stock is underpriced and you should buy it."))</f>
        <v>The stock is overpriced and you should sell it.</v>
      </c>
      <c r="F37" s="147"/>
      <c r="G37" s="147"/>
      <c r="H37" s="29"/>
    </row>
    <row r="38" spans="2:8" ht="15.75" customHeight="1" x14ac:dyDescent="0.25">
      <c r="B38" s="16"/>
      <c r="C38" s="111"/>
      <c r="D38" s="161"/>
      <c r="E38" s="143"/>
      <c r="F38" s="147"/>
      <c r="G38" s="147"/>
      <c r="H38" s="29"/>
    </row>
    <row r="39" spans="2:8" ht="15.75" customHeight="1" x14ac:dyDescent="0.35">
      <c r="B39" s="16"/>
      <c r="C39" s="111" t="s">
        <v>197</v>
      </c>
      <c r="D39" s="161">
        <f>D12+(D22*(D11-D12))</f>
        <v>0.12962499999999999</v>
      </c>
      <c r="E39" s="160" t="str">
        <f>IF(D39&gt;D10,"The stock is overpriced and you should sell it.",IF(D39=D9,"The stock is correctly priced.","The stock is underpriced and you should buy it."))</f>
        <v>The stock is underpriced and you should buy it.</v>
      </c>
      <c r="F39" s="90"/>
      <c r="G39" s="90"/>
      <c r="H39" s="29"/>
    </row>
    <row r="40" spans="2:8" ht="15.75" customHeight="1" thickBot="1" x14ac:dyDescent="0.25">
      <c r="B40" s="19"/>
      <c r="C40" s="44"/>
      <c r="D40" s="35"/>
      <c r="E40" s="35"/>
      <c r="F40" s="42"/>
      <c r="G40" s="42"/>
      <c r="H40" s="21"/>
    </row>
    <row r="41" spans="2:8" ht="15.75" customHeight="1" x14ac:dyDescent="0.2">
      <c r="C41" s="158"/>
    </row>
    <row r="42" spans="2:8" ht="15.75" customHeight="1" x14ac:dyDescent="0.2"/>
    <row r="43" spans="2:8" ht="15.75" customHeight="1" x14ac:dyDescent="0.2"/>
    <row r="44" spans="2:8" ht="15.75" customHeight="1" x14ac:dyDescent="0.2"/>
    <row r="45" spans="2:8" ht="15.75" customHeight="1" x14ac:dyDescent="0.2"/>
    <row r="46" spans="2:8" ht="15.75" customHeight="1" x14ac:dyDescent="0.2"/>
    <row r="47" spans="2:8" ht="15.75" customHeight="1" x14ac:dyDescent="0.2"/>
    <row r="48" spans="2: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</sheetData>
  <phoneticPr fontId="0" type="noConversion"/>
  <pageMargins left="0.75" right="0.75" top="1" bottom="1" header="0.5" footer="0.5"/>
  <pageSetup scale="72" orientation="portrait" horizont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34"/>
  <dimension ref="B1:F79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4.85546875" bestFit="1" customWidth="1"/>
    <col min="4" max="4" width="16.140625" customWidth="1"/>
    <col min="5" max="6" width="3.140625" customWidth="1"/>
  </cols>
  <sheetData>
    <row r="1" spans="2:6" ht="18" x14ac:dyDescent="0.25">
      <c r="C1" s="1" t="s">
        <v>258</v>
      </c>
      <c r="D1" s="1"/>
    </row>
    <row r="2" spans="2:6" ht="15.75" customHeight="1" x14ac:dyDescent="0.2">
      <c r="C2" s="2" t="s">
        <v>177</v>
      </c>
      <c r="D2" s="2"/>
    </row>
    <row r="3" spans="2:6" ht="15.75" customHeight="1" x14ac:dyDescent="0.2"/>
    <row r="4" spans="2:6" ht="15.75" customHeight="1" x14ac:dyDescent="0.2">
      <c r="C4" s="3" t="s">
        <v>1</v>
      </c>
      <c r="D4" s="3"/>
      <c r="E4" s="2"/>
    </row>
    <row r="5" spans="2:6" ht="15.75" customHeight="1" thickBot="1" x14ac:dyDescent="0.25">
      <c r="C5" s="23"/>
      <c r="D5" s="23"/>
      <c r="E5" s="2"/>
    </row>
    <row r="6" spans="2:6" ht="15.75" customHeight="1" x14ac:dyDescent="0.2">
      <c r="B6" s="4"/>
      <c r="C6" s="25"/>
      <c r="D6" s="25"/>
      <c r="E6" s="6"/>
      <c r="F6" s="37"/>
    </row>
    <row r="7" spans="2:6" ht="15.75" customHeight="1" x14ac:dyDescent="0.2">
      <c r="B7" s="7"/>
      <c r="C7" s="128" t="s">
        <v>104</v>
      </c>
      <c r="D7" s="151">
        <v>0.11</v>
      </c>
      <c r="E7" s="27"/>
      <c r="F7" s="37"/>
    </row>
    <row r="8" spans="2:6" ht="15.75" customHeight="1" x14ac:dyDescent="0.2">
      <c r="B8" s="7"/>
      <c r="C8" s="128" t="s">
        <v>199</v>
      </c>
      <c r="D8" s="151">
        <v>0.19</v>
      </c>
      <c r="E8" s="27"/>
      <c r="F8" s="37"/>
    </row>
    <row r="9" spans="2:6" ht="15.75" customHeight="1" x14ac:dyDescent="0.2">
      <c r="B9" s="7"/>
      <c r="C9" s="128" t="s">
        <v>116</v>
      </c>
      <c r="D9" s="335">
        <v>4.2999999999999997E-2</v>
      </c>
      <c r="E9" s="27"/>
      <c r="F9" s="37"/>
    </row>
    <row r="10" spans="2:6" ht="15.75" customHeight="1" x14ac:dyDescent="0.2">
      <c r="B10" s="96" t="s">
        <v>14</v>
      </c>
      <c r="C10" s="118" t="s">
        <v>172</v>
      </c>
      <c r="D10" s="151">
        <v>0.09</v>
      </c>
      <c r="E10" s="30"/>
      <c r="F10" s="38"/>
    </row>
    <row r="11" spans="2:6" ht="15.75" customHeight="1" x14ac:dyDescent="0.2">
      <c r="B11" s="96" t="s">
        <v>200</v>
      </c>
      <c r="C11" s="118" t="s">
        <v>253</v>
      </c>
      <c r="D11" s="151">
        <v>0.2</v>
      </c>
      <c r="E11" s="30"/>
      <c r="F11" s="38"/>
    </row>
    <row r="12" spans="2:6" ht="15.75" customHeight="1" thickBot="1" x14ac:dyDescent="0.25">
      <c r="B12" s="10"/>
      <c r="C12" s="11"/>
      <c r="D12" s="11"/>
      <c r="E12" s="12"/>
      <c r="F12" s="37"/>
    </row>
    <row r="13" spans="2:6" ht="15.75" customHeight="1" x14ac:dyDescent="0.2">
      <c r="C13" s="2"/>
      <c r="D13" s="2"/>
      <c r="E13" s="2"/>
    </row>
    <row r="14" spans="2:6" ht="15.75" customHeight="1" x14ac:dyDescent="0.2">
      <c r="C14" s="3" t="s">
        <v>2</v>
      </c>
      <c r="D14" s="3"/>
      <c r="E14" s="2"/>
    </row>
    <row r="15" spans="2:6" ht="15.75" customHeight="1" thickBot="1" x14ac:dyDescent="0.25">
      <c r="C15" s="23"/>
      <c r="D15" s="23"/>
      <c r="E15" s="2"/>
    </row>
    <row r="16" spans="2:6" ht="15.75" customHeight="1" x14ac:dyDescent="0.2">
      <c r="B16" s="152"/>
      <c r="C16" s="15"/>
      <c r="D16" s="15"/>
      <c r="E16" s="28"/>
    </row>
    <row r="17" spans="2:5" ht="15.75" customHeight="1" x14ac:dyDescent="0.2">
      <c r="B17" s="66"/>
      <c r="C17" s="14" t="s">
        <v>201</v>
      </c>
      <c r="D17" s="131">
        <f>(D7-D9)/D8</f>
        <v>0.35263157894736846</v>
      </c>
      <c r="E17" s="29"/>
    </row>
    <row r="18" spans="2:5" ht="15.75" customHeight="1" x14ac:dyDescent="0.2">
      <c r="B18" s="66"/>
      <c r="C18" s="14"/>
      <c r="D18" s="130"/>
      <c r="E18" s="29"/>
    </row>
    <row r="19" spans="2:5" ht="15.75" customHeight="1" x14ac:dyDescent="0.25">
      <c r="B19" s="66" t="s">
        <v>14</v>
      </c>
      <c r="C19" s="14" t="s">
        <v>51</v>
      </c>
      <c r="D19" s="154">
        <f>D9+(D17*D10)</f>
        <v>7.4736842105263157E-2</v>
      </c>
      <c r="E19" s="29"/>
    </row>
    <row r="20" spans="2:5" ht="15.75" customHeight="1" x14ac:dyDescent="0.25">
      <c r="B20" s="153"/>
      <c r="C20" s="14"/>
      <c r="D20" s="129"/>
      <c r="E20" s="29"/>
    </row>
    <row r="21" spans="2:5" ht="15.75" customHeight="1" x14ac:dyDescent="0.25">
      <c r="B21" s="66" t="s">
        <v>15</v>
      </c>
      <c r="C21" s="14" t="s">
        <v>172</v>
      </c>
      <c r="D21" s="232">
        <f>(D11-D9)/D17</f>
        <v>0.44522388059701495</v>
      </c>
      <c r="E21" s="29"/>
    </row>
    <row r="22" spans="2:5" ht="15.75" customHeight="1" thickBot="1" x14ac:dyDescent="0.25">
      <c r="B22" s="116"/>
      <c r="C22" s="35"/>
      <c r="D22" s="35"/>
      <c r="E22" s="21"/>
    </row>
    <row r="23" spans="2:5" ht="15.75" customHeight="1" x14ac:dyDescent="0.2"/>
    <row r="24" spans="2:5" ht="15.75" customHeight="1" x14ac:dyDescent="0.2"/>
    <row r="25" spans="2:5" ht="15.75" customHeight="1" x14ac:dyDescent="0.2"/>
    <row r="26" spans="2:5" ht="15.75" customHeight="1" x14ac:dyDescent="0.2"/>
    <row r="27" spans="2:5" ht="15.75" customHeight="1" x14ac:dyDescent="0.2"/>
    <row r="28" spans="2:5" ht="15.75" customHeight="1" x14ac:dyDescent="0.2"/>
    <row r="29" spans="2:5" ht="15.75" customHeight="1" x14ac:dyDescent="0.2"/>
    <row r="30" spans="2:5" ht="15.75" customHeight="1" x14ac:dyDescent="0.2"/>
    <row r="31" spans="2:5" ht="15.75" customHeight="1" x14ac:dyDescent="0.2"/>
    <row r="32" spans="2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35"/>
  <dimension ref="B1:F79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4.85546875" bestFit="1" customWidth="1"/>
    <col min="4" max="4" width="16.140625" customWidth="1"/>
    <col min="5" max="6" width="3.140625" customWidth="1"/>
  </cols>
  <sheetData>
    <row r="1" spans="2:6" ht="18" x14ac:dyDescent="0.25">
      <c r="C1" s="1" t="s">
        <v>258</v>
      </c>
      <c r="D1" s="1"/>
    </row>
    <row r="2" spans="2:6" ht="15.75" customHeight="1" x14ac:dyDescent="0.2">
      <c r="C2" s="2" t="s">
        <v>198</v>
      </c>
      <c r="D2" s="2"/>
    </row>
    <row r="3" spans="2:6" ht="15.75" customHeight="1" x14ac:dyDescent="0.2"/>
    <row r="4" spans="2:6" ht="15.75" customHeight="1" x14ac:dyDescent="0.2">
      <c r="C4" s="3" t="s">
        <v>1</v>
      </c>
      <c r="D4" s="3"/>
      <c r="E4" s="2"/>
    </row>
    <row r="5" spans="2:6" ht="15.75" customHeight="1" thickBot="1" x14ac:dyDescent="0.25">
      <c r="C5" s="23"/>
      <c r="D5" s="23"/>
      <c r="E5" s="2"/>
    </row>
    <row r="6" spans="2:6" ht="15.75" customHeight="1" x14ac:dyDescent="0.2">
      <c r="B6" s="4"/>
      <c r="C6" s="25"/>
      <c r="D6" s="25"/>
      <c r="E6" s="6"/>
      <c r="F6" s="37"/>
    </row>
    <row r="7" spans="2:6" ht="15.75" customHeight="1" x14ac:dyDescent="0.2">
      <c r="B7" s="7"/>
      <c r="C7" s="139" t="s">
        <v>203</v>
      </c>
      <c r="D7" s="164">
        <v>0.08</v>
      </c>
      <c r="E7" s="27"/>
      <c r="F7" s="37"/>
    </row>
    <row r="8" spans="2:6" ht="15.75" customHeight="1" x14ac:dyDescent="0.2">
      <c r="B8" s="7"/>
      <c r="C8" s="139" t="s">
        <v>172</v>
      </c>
      <c r="D8" s="151">
        <v>0.17</v>
      </c>
      <c r="E8" s="27"/>
      <c r="F8" s="37"/>
    </row>
    <row r="9" spans="2:6" ht="15.75" customHeight="1" x14ac:dyDescent="0.2">
      <c r="B9" s="7"/>
      <c r="C9" s="139" t="s">
        <v>116</v>
      </c>
      <c r="D9" s="167">
        <v>4.2999999999999997E-2</v>
      </c>
      <c r="E9" s="27"/>
      <c r="F9" s="37"/>
    </row>
    <row r="10" spans="2:6" ht="15.75" customHeight="1" x14ac:dyDescent="0.2">
      <c r="B10" s="96"/>
      <c r="C10" s="139" t="s">
        <v>104</v>
      </c>
      <c r="D10" s="151">
        <v>0.11</v>
      </c>
      <c r="E10" s="30"/>
      <c r="F10" s="38"/>
    </row>
    <row r="11" spans="2:6" ht="15.75" customHeight="1" x14ac:dyDescent="0.2">
      <c r="B11" s="96"/>
      <c r="C11" s="139" t="s">
        <v>204</v>
      </c>
      <c r="D11" s="162">
        <v>0.45</v>
      </c>
      <c r="E11" s="30"/>
      <c r="F11" s="38"/>
    </row>
    <row r="12" spans="2:6" ht="15.75" customHeight="1" x14ac:dyDescent="0.2">
      <c r="B12" s="96"/>
      <c r="C12" s="139" t="s">
        <v>205</v>
      </c>
      <c r="D12" s="151">
        <v>0.6</v>
      </c>
      <c r="E12" s="30"/>
      <c r="F12" s="38"/>
    </row>
    <row r="13" spans="2:6" ht="15.75" customHeight="1" thickBot="1" x14ac:dyDescent="0.25">
      <c r="B13" s="10"/>
      <c r="C13" s="11"/>
      <c r="D13" s="11"/>
      <c r="E13" s="12"/>
      <c r="F13" s="37"/>
    </row>
    <row r="14" spans="2:6" ht="15.75" customHeight="1" x14ac:dyDescent="0.2">
      <c r="C14" s="2"/>
      <c r="D14" s="2"/>
      <c r="E14" s="2"/>
    </row>
    <row r="15" spans="2:6" ht="15.75" customHeight="1" x14ac:dyDescent="0.2">
      <c r="C15" s="3" t="s">
        <v>2</v>
      </c>
      <c r="D15" s="3"/>
      <c r="E15" s="2"/>
    </row>
    <row r="16" spans="2:6" ht="15.75" customHeight="1" thickBot="1" x14ac:dyDescent="0.25">
      <c r="C16" s="23"/>
      <c r="D16" s="23"/>
      <c r="E16" s="2"/>
    </row>
    <row r="17" spans="2:5" ht="15.75" customHeight="1" x14ac:dyDescent="0.2">
      <c r="B17" s="152"/>
      <c r="C17" s="15"/>
      <c r="D17" s="15"/>
      <c r="E17" s="28"/>
    </row>
    <row r="18" spans="2:5" ht="15.75" customHeight="1" x14ac:dyDescent="0.2">
      <c r="B18" s="66"/>
      <c r="C18" s="14" t="s">
        <v>201</v>
      </c>
      <c r="D18" s="165">
        <f>(D7-D9)/D8</f>
        <v>0.21764705882352942</v>
      </c>
      <c r="E18" s="29"/>
    </row>
    <row r="19" spans="2:5" ht="15.75" customHeight="1" x14ac:dyDescent="0.2">
      <c r="B19" s="66"/>
      <c r="C19" s="14"/>
      <c r="D19" s="130"/>
      <c r="E19" s="29"/>
    </row>
    <row r="20" spans="2:5" ht="15.75" customHeight="1" x14ac:dyDescent="0.2">
      <c r="B20" s="22"/>
      <c r="C20" s="14" t="s">
        <v>206</v>
      </c>
      <c r="D20" s="163">
        <f>(D10-D9)/D18</f>
        <v>0.30783783783783786</v>
      </c>
      <c r="E20" s="29"/>
    </row>
    <row r="21" spans="2:5" ht="15.75" customHeight="1" x14ac:dyDescent="0.2">
      <c r="B21" s="22"/>
      <c r="C21" s="14"/>
      <c r="D21" s="163"/>
      <c r="E21" s="29"/>
    </row>
    <row r="22" spans="2:5" ht="15.75" customHeight="1" x14ac:dyDescent="0.2">
      <c r="B22" s="22"/>
      <c r="C22" s="14" t="s">
        <v>207</v>
      </c>
      <c r="D22" s="165">
        <f>(D11*D12)/D20</f>
        <v>0.87708516242317824</v>
      </c>
      <c r="E22" s="29"/>
    </row>
    <row r="23" spans="2:5" ht="15.75" customHeight="1" x14ac:dyDescent="0.2">
      <c r="B23" s="22"/>
      <c r="C23" s="14"/>
      <c r="D23" s="163"/>
      <c r="E23" s="29"/>
    </row>
    <row r="24" spans="2:5" ht="15.75" customHeight="1" x14ac:dyDescent="0.25">
      <c r="B24" s="22"/>
      <c r="C24" s="14" t="s">
        <v>208</v>
      </c>
      <c r="D24" s="232">
        <f>D9+(D22*(D10-D9))</f>
        <v>0.10176470588235295</v>
      </c>
      <c r="E24" s="29"/>
    </row>
    <row r="25" spans="2:5" ht="15.75" customHeight="1" thickBot="1" x14ac:dyDescent="0.25">
      <c r="B25" s="116"/>
      <c r="C25" s="35"/>
      <c r="D25" s="35"/>
      <c r="E25" s="21"/>
    </row>
    <row r="26" spans="2:5" ht="15.75" customHeight="1" x14ac:dyDescent="0.2"/>
    <row r="27" spans="2:5" ht="15.75" customHeight="1" x14ac:dyDescent="0.2"/>
    <row r="28" spans="2:5" ht="15.75" customHeight="1" x14ac:dyDescent="0.2"/>
    <row r="29" spans="2:5" ht="15.75" customHeight="1" x14ac:dyDescent="0.2"/>
    <row r="30" spans="2:5" ht="15.75" customHeight="1" x14ac:dyDescent="0.2"/>
    <row r="31" spans="2:5" ht="15.75" customHeight="1" x14ac:dyDescent="0.2"/>
    <row r="32" spans="2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36"/>
  <dimension ref="B1:F792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4.85546875" bestFit="1" customWidth="1"/>
    <col min="4" max="4" width="16.140625" customWidth="1"/>
    <col min="5" max="6" width="3.140625" customWidth="1"/>
  </cols>
  <sheetData>
    <row r="1" spans="2:6" ht="18" x14ac:dyDescent="0.25">
      <c r="C1" s="1" t="s">
        <v>258</v>
      </c>
      <c r="D1" s="1"/>
    </row>
    <row r="2" spans="2:6" ht="15.75" customHeight="1" x14ac:dyDescent="0.2">
      <c r="C2" s="2" t="s">
        <v>202</v>
      </c>
      <c r="D2" s="2"/>
    </row>
    <row r="3" spans="2:6" ht="15.75" customHeight="1" x14ac:dyDescent="0.2"/>
    <row r="4" spans="2:6" ht="15.75" customHeight="1" x14ac:dyDescent="0.2">
      <c r="C4" s="3" t="s">
        <v>1</v>
      </c>
      <c r="D4" s="3"/>
      <c r="E4" s="2"/>
    </row>
    <row r="5" spans="2:6" ht="15.75" customHeight="1" thickBot="1" x14ac:dyDescent="0.25">
      <c r="C5" s="23"/>
      <c r="D5" s="23"/>
      <c r="E5" s="2"/>
    </row>
    <row r="6" spans="2:6" ht="15.75" customHeight="1" x14ac:dyDescent="0.2">
      <c r="B6" s="4"/>
      <c r="C6" s="25"/>
      <c r="D6" s="25"/>
      <c r="E6" s="6"/>
      <c r="F6" s="37"/>
    </row>
    <row r="7" spans="2:6" ht="15.75" customHeight="1" x14ac:dyDescent="0.2">
      <c r="B7" s="7"/>
      <c r="C7" s="139" t="s">
        <v>116</v>
      </c>
      <c r="D7" s="167">
        <v>4.7E-2</v>
      </c>
      <c r="E7" s="27"/>
      <c r="F7" s="37"/>
    </row>
    <row r="8" spans="2:6" ht="15.75" customHeight="1" x14ac:dyDescent="0.2">
      <c r="B8" s="7"/>
      <c r="C8" s="139" t="s">
        <v>104</v>
      </c>
      <c r="D8" s="167">
        <v>0.112</v>
      </c>
      <c r="E8" s="27"/>
      <c r="F8" s="37"/>
    </row>
    <row r="9" spans="2:6" ht="15.75" customHeight="1" x14ac:dyDescent="0.2">
      <c r="B9" s="7"/>
      <c r="C9" s="139" t="s">
        <v>210</v>
      </c>
      <c r="D9" s="166">
        <v>3.8199999999999998E-2</v>
      </c>
      <c r="E9" s="27"/>
      <c r="F9" s="37"/>
    </row>
    <row r="10" spans="2:6" ht="15.75" customHeight="1" x14ac:dyDescent="0.2">
      <c r="B10" s="96"/>
      <c r="C10" s="139" t="s">
        <v>211</v>
      </c>
      <c r="D10" s="166">
        <v>0.28000000000000003</v>
      </c>
      <c r="E10" s="30"/>
      <c r="F10" s="38"/>
    </row>
    <row r="11" spans="2:6" ht="15.75" customHeight="1" x14ac:dyDescent="0.2">
      <c r="B11" s="96"/>
      <c r="C11" s="139" t="s">
        <v>173</v>
      </c>
      <c r="D11" s="166">
        <v>0.32850000000000001</v>
      </c>
      <c r="E11" s="30"/>
      <c r="F11" s="38"/>
    </row>
    <row r="12" spans="2:6" ht="15.75" customHeight="1" thickBot="1" x14ac:dyDescent="0.25">
      <c r="B12" s="10"/>
      <c r="C12" s="11"/>
      <c r="D12" s="11"/>
      <c r="E12" s="12"/>
      <c r="F12" s="37"/>
    </row>
    <row r="13" spans="2:6" ht="15.75" customHeight="1" x14ac:dyDescent="0.2">
      <c r="C13" s="2"/>
      <c r="D13" s="2"/>
      <c r="E13" s="2"/>
    </row>
    <row r="14" spans="2:6" ht="15.75" customHeight="1" x14ac:dyDescent="0.2">
      <c r="C14" s="3" t="s">
        <v>2</v>
      </c>
      <c r="D14" s="3"/>
      <c r="E14" s="2"/>
    </row>
    <row r="15" spans="2:6" ht="15.75" customHeight="1" thickBot="1" x14ac:dyDescent="0.25">
      <c r="C15" s="23"/>
      <c r="D15" s="23"/>
      <c r="E15" s="2"/>
    </row>
    <row r="16" spans="2:6" ht="15.75" customHeight="1" x14ac:dyDescent="0.2">
      <c r="B16" s="152"/>
      <c r="C16" s="15"/>
      <c r="D16" s="15"/>
      <c r="E16" s="28"/>
    </row>
    <row r="17" spans="2:5" ht="15.75" customHeight="1" x14ac:dyDescent="0.2">
      <c r="B17" s="66"/>
      <c r="C17" s="14" t="s">
        <v>199</v>
      </c>
      <c r="D17" s="163">
        <f>SQRT(D9)</f>
        <v>0.19544820285692063</v>
      </c>
      <c r="E17" s="29"/>
    </row>
    <row r="18" spans="2:5" ht="15.75" customHeight="1" x14ac:dyDescent="0.2">
      <c r="B18" s="66"/>
      <c r="C18" s="14"/>
      <c r="D18" s="163"/>
      <c r="E18" s="29"/>
    </row>
    <row r="19" spans="2:5" ht="15.75" customHeight="1" x14ac:dyDescent="0.2">
      <c r="B19" s="22"/>
      <c r="C19" s="14" t="s">
        <v>172</v>
      </c>
      <c r="D19" s="163">
        <f>SQRT(D11)</f>
        <v>0.57314919523628405</v>
      </c>
      <c r="E19" s="29"/>
    </row>
    <row r="20" spans="2:5" ht="15.75" customHeight="1" x14ac:dyDescent="0.2">
      <c r="B20" s="22"/>
      <c r="C20" s="14"/>
      <c r="D20" s="163"/>
      <c r="E20" s="29"/>
    </row>
    <row r="21" spans="2:5" ht="15.75" customHeight="1" x14ac:dyDescent="0.2">
      <c r="B21" s="22"/>
      <c r="C21" s="14" t="s">
        <v>111</v>
      </c>
      <c r="D21" s="165">
        <f>(D10*D19)/D17</f>
        <v>0.82109618978508314</v>
      </c>
      <c r="E21" s="29"/>
    </row>
    <row r="22" spans="2:5" ht="15.75" customHeight="1" x14ac:dyDescent="0.2">
      <c r="B22" s="22"/>
      <c r="C22" s="14"/>
      <c r="D22" s="163"/>
      <c r="E22" s="29"/>
    </row>
    <row r="23" spans="2:5" ht="15.75" customHeight="1" x14ac:dyDescent="0.25">
      <c r="B23" s="22"/>
      <c r="C23" s="14" t="s">
        <v>51</v>
      </c>
      <c r="D23" s="232">
        <f>D7+(D21*(D8-D7))</f>
        <v>0.10037125233603041</v>
      </c>
      <c r="E23" s="29"/>
    </row>
    <row r="24" spans="2:5" ht="15.75" customHeight="1" thickBot="1" x14ac:dyDescent="0.25">
      <c r="B24" s="116"/>
      <c r="C24" s="35"/>
      <c r="D24" s="35"/>
      <c r="E24" s="21"/>
    </row>
    <row r="25" spans="2:5" ht="15.75" customHeight="1" x14ac:dyDescent="0.2"/>
    <row r="26" spans="2:5" ht="15.75" customHeight="1" x14ac:dyDescent="0.2"/>
    <row r="27" spans="2:5" ht="15.75" customHeight="1" x14ac:dyDescent="0.2"/>
    <row r="28" spans="2:5" ht="15.75" customHeight="1" x14ac:dyDescent="0.2"/>
    <row r="29" spans="2:5" ht="15.75" customHeight="1" x14ac:dyDescent="0.2"/>
    <row r="30" spans="2:5" ht="15.75" customHeight="1" x14ac:dyDescent="0.2"/>
    <row r="31" spans="2:5" ht="15.75" customHeight="1" x14ac:dyDescent="0.2"/>
    <row r="32" spans="2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26"/>
  <dimension ref="B1:J81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2.5703125" customWidth="1"/>
    <col min="4" max="4" width="16.140625" customWidth="1"/>
    <col min="5" max="9" width="14.28515625" customWidth="1"/>
    <col min="10" max="10" width="3.140625" customWidth="1"/>
  </cols>
  <sheetData>
    <row r="1" spans="2:9" ht="18" x14ac:dyDescent="0.25">
      <c r="C1" s="1" t="s">
        <v>258</v>
      </c>
      <c r="D1" s="1"/>
      <c r="E1" s="1"/>
    </row>
    <row r="2" spans="2:9" ht="15.75" customHeight="1" x14ac:dyDescent="0.2">
      <c r="C2" s="2" t="s">
        <v>209</v>
      </c>
      <c r="D2" s="2"/>
      <c r="E2" s="2"/>
    </row>
    <row r="3" spans="2:9" ht="15.75" customHeight="1" x14ac:dyDescent="0.2"/>
    <row r="4" spans="2:9" ht="15.75" customHeight="1" x14ac:dyDescent="0.2">
      <c r="C4" s="3" t="s">
        <v>1</v>
      </c>
      <c r="D4" s="3"/>
      <c r="E4" s="3"/>
      <c r="F4" s="2"/>
      <c r="G4" s="2"/>
      <c r="H4" s="2"/>
      <c r="I4" s="2"/>
    </row>
    <row r="5" spans="2:9" ht="15.75" customHeight="1" thickBot="1" x14ac:dyDescent="0.25">
      <c r="C5" s="23"/>
      <c r="D5" s="23"/>
      <c r="E5" s="23"/>
      <c r="F5" s="24"/>
      <c r="G5" s="2"/>
      <c r="H5" s="2"/>
      <c r="I5" s="2"/>
    </row>
    <row r="6" spans="2:9" ht="15.75" customHeight="1" x14ac:dyDescent="0.2">
      <c r="B6" s="4"/>
      <c r="C6" s="25"/>
      <c r="D6" s="25"/>
      <c r="E6" s="25"/>
      <c r="F6" s="26"/>
      <c r="G6" s="6"/>
      <c r="H6" s="37"/>
      <c r="I6" s="37"/>
    </row>
    <row r="7" spans="2:9" ht="15.75" customHeight="1" x14ac:dyDescent="0.2">
      <c r="B7" s="7"/>
      <c r="C7" s="68" t="s">
        <v>63</v>
      </c>
      <c r="D7" s="84" t="s">
        <v>64</v>
      </c>
      <c r="E7" s="84" t="s">
        <v>132</v>
      </c>
      <c r="F7" s="87" t="s">
        <v>133</v>
      </c>
      <c r="G7" s="30"/>
      <c r="H7" s="38"/>
      <c r="I7" s="38"/>
    </row>
    <row r="8" spans="2:9" ht="15.75" customHeight="1" x14ac:dyDescent="0.2">
      <c r="B8" s="7"/>
      <c r="C8" s="81" t="s">
        <v>65</v>
      </c>
      <c r="D8" s="86">
        <v>0.15</v>
      </c>
      <c r="E8" s="86">
        <v>0.11</v>
      </c>
      <c r="F8" s="86">
        <v>-0.25</v>
      </c>
      <c r="G8" s="30"/>
      <c r="H8" s="38"/>
      <c r="I8" s="38"/>
    </row>
    <row r="9" spans="2:9" ht="15.75" customHeight="1" x14ac:dyDescent="0.2">
      <c r="B9" s="7"/>
      <c r="C9" s="81" t="s">
        <v>69</v>
      </c>
      <c r="D9" s="86">
        <v>0.55000000000000004</v>
      </c>
      <c r="E9" s="86">
        <v>0.18</v>
      </c>
      <c r="F9" s="86">
        <v>0.11</v>
      </c>
      <c r="G9" s="30"/>
      <c r="H9" s="38"/>
      <c r="I9" s="38"/>
    </row>
    <row r="10" spans="2:9" ht="15.75" customHeight="1" x14ac:dyDescent="0.2">
      <c r="B10" s="7"/>
      <c r="C10" s="81" t="s">
        <v>66</v>
      </c>
      <c r="D10" s="220">
        <f>1-D8-D9</f>
        <v>0.29999999999999993</v>
      </c>
      <c r="E10" s="86">
        <v>0.08</v>
      </c>
      <c r="F10" s="86">
        <v>0.31</v>
      </c>
      <c r="G10" s="30"/>
      <c r="H10" s="38"/>
      <c r="I10" s="38"/>
    </row>
    <row r="11" spans="2:9" ht="15.75" customHeight="1" x14ac:dyDescent="0.2">
      <c r="B11" s="7"/>
      <c r="C11" s="81"/>
      <c r="D11" s="86"/>
      <c r="E11" s="86"/>
      <c r="F11" s="86"/>
      <c r="G11" s="30"/>
      <c r="H11" s="38"/>
      <c r="I11" s="38"/>
    </row>
    <row r="12" spans="2:9" ht="15.75" customHeight="1" x14ac:dyDescent="0.2">
      <c r="B12" s="7"/>
      <c r="C12" s="118" t="s">
        <v>107</v>
      </c>
      <c r="D12" s="110">
        <v>7.4999999999999997E-2</v>
      </c>
      <c r="E12" s="86"/>
      <c r="F12" s="86"/>
      <c r="G12" s="30"/>
      <c r="H12" s="38"/>
      <c r="I12" s="38"/>
    </row>
    <row r="13" spans="2:9" ht="15.75" customHeight="1" x14ac:dyDescent="0.2">
      <c r="B13" s="7"/>
      <c r="C13" s="118" t="s">
        <v>116</v>
      </c>
      <c r="D13" s="110">
        <v>0.04</v>
      </c>
      <c r="E13" s="86"/>
      <c r="F13" s="86"/>
      <c r="G13" s="30"/>
      <c r="H13" s="38"/>
      <c r="I13" s="38"/>
    </row>
    <row r="14" spans="2:9" ht="15.75" customHeight="1" thickBot="1" x14ac:dyDescent="0.25">
      <c r="B14" s="10"/>
      <c r="C14" s="11"/>
      <c r="D14" s="11"/>
      <c r="E14" s="11"/>
      <c r="F14" s="11"/>
      <c r="G14" s="12"/>
      <c r="H14" s="37"/>
      <c r="I14" s="37"/>
    </row>
    <row r="15" spans="2:9" ht="15.75" customHeight="1" x14ac:dyDescent="0.2">
      <c r="C15" s="2"/>
      <c r="D15" s="2"/>
      <c r="E15" s="2"/>
      <c r="F15" s="2"/>
      <c r="G15" s="2"/>
      <c r="H15" s="2"/>
      <c r="I15" s="2"/>
    </row>
    <row r="16" spans="2:9" ht="15.75" customHeight="1" x14ac:dyDescent="0.2">
      <c r="C16" s="3" t="s">
        <v>2</v>
      </c>
      <c r="D16" s="3"/>
      <c r="E16" s="3"/>
      <c r="F16" s="2"/>
      <c r="G16" s="2"/>
      <c r="H16" s="2"/>
      <c r="I16" s="2"/>
    </row>
    <row r="17" spans="2:10" ht="15.75" customHeight="1" thickBot="1" x14ac:dyDescent="0.25">
      <c r="C17" s="23"/>
      <c r="D17" s="23"/>
      <c r="E17" s="23"/>
      <c r="F17" s="2"/>
      <c r="G17" s="2"/>
      <c r="H17" s="2"/>
      <c r="I17" s="2"/>
    </row>
    <row r="18" spans="2:10" ht="15.75" customHeight="1" x14ac:dyDescent="0.2">
      <c r="B18" s="13"/>
      <c r="C18" s="15"/>
      <c r="D18" s="15"/>
      <c r="E18" s="15"/>
      <c r="F18" s="31"/>
      <c r="G18" s="31"/>
      <c r="H18" s="33"/>
      <c r="I18" s="33"/>
      <c r="J18" s="28"/>
    </row>
    <row r="19" spans="2:10" ht="30" x14ac:dyDescent="0.2">
      <c r="B19" s="16"/>
      <c r="C19" s="69" t="s">
        <v>132</v>
      </c>
      <c r="D19" s="88" t="s">
        <v>64</v>
      </c>
      <c r="E19" s="82" t="s">
        <v>36</v>
      </c>
      <c r="F19" s="75" t="s">
        <v>67</v>
      </c>
      <c r="G19" s="40" t="s">
        <v>78</v>
      </c>
      <c r="H19" s="39" t="s">
        <v>33</v>
      </c>
      <c r="I19" s="89" t="s">
        <v>67</v>
      </c>
      <c r="J19" s="29"/>
    </row>
    <row r="20" spans="2:10" ht="15.75" customHeight="1" x14ac:dyDescent="0.2">
      <c r="B20" s="16"/>
      <c r="C20" s="18" t="s">
        <v>65</v>
      </c>
      <c r="D20" s="215">
        <f t="shared" ref="D20:E22" si="0">D8</f>
        <v>0.15</v>
      </c>
      <c r="E20" s="216">
        <f t="shared" si="0"/>
        <v>0.11</v>
      </c>
      <c r="F20" s="90">
        <f>D20*E20</f>
        <v>1.6500000000000001E-2</v>
      </c>
      <c r="G20" s="90">
        <f>E20-$F$23</f>
        <v>-2.9500000000000012E-2</v>
      </c>
      <c r="H20" s="94">
        <f>G20*G20</f>
        <v>8.7025000000000069E-4</v>
      </c>
      <c r="I20" s="93">
        <f>H20*D20</f>
        <v>1.305375000000001E-4</v>
      </c>
      <c r="J20" s="29"/>
    </row>
    <row r="21" spans="2:10" ht="15.75" customHeight="1" x14ac:dyDescent="0.2">
      <c r="B21" s="16"/>
      <c r="C21" s="18" t="s">
        <v>69</v>
      </c>
      <c r="D21" s="215">
        <f t="shared" si="0"/>
        <v>0.55000000000000004</v>
      </c>
      <c r="E21" s="216">
        <f t="shared" si="0"/>
        <v>0.18</v>
      </c>
      <c r="F21" s="90">
        <f>D21*E21</f>
        <v>9.9000000000000005E-2</v>
      </c>
      <c r="G21" s="90">
        <f>E21-$F$23</f>
        <v>4.049999999999998E-2</v>
      </c>
      <c r="H21" s="94">
        <f>G21*G21</f>
        <v>1.6402499999999985E-3</v>
      </c>
      <c r="I21" s="93">
        <f>H21*D21</f>
        <v>9.0213749999999921E-4</v>
      </c>
      <c r="J21" s="29"/>
    </row>
    <row r="22" spans="2:10" ht="15.75" customHeight="1" x14ac:dyDescent="0.2">
      <c r="B22" s="16"/>
      <c r="C22" s="18" t="s">
        <v>66</v>
      </c>
      <c r="D22" s="215">
        <f t="shared" si="0"/>
        <v>0.29999999999999993</v>
      </c>
      <c r="E22" s="216">
        <f t="shared" si="0"/>
        <v>0.08</v>
      </c>
      <c r="F22" s="92">
        <f>D22*E22</f>
        <v>2.3999999999999994E-2</v>
      </c>
      <c r="G22" s="90">
        <f>E22-$F$23</f>
        <v>-5.9500000000000011E-2</v>
      </c>
      <c r="H22" s="94">
        <f>G22*G22</f>
        <v>3.5402500000000013E-3</v>
      </c>
      <c r="I22" s="95">
        <f>H22*D22</f>
        <v>1.0620750000000002E-3</v>
      </c>
      <c r="J22" s="29"/>
    </row>
    <row r="23" spans="2:10" ht="15.75" customHeight="1" x14ac:dyDescent="0.2">
      <c r="B23" s="16"/>
      <c r="C23" s="18"/>
      <c r="D23" s="18"/>
      <c r="E23" s="91" t="s">
        <v>79</v>
      </c>
      <c r="F23" s="90">
        <f>F20+F21+F22</f>
        <v>0.13950000000000001</v>
      </c>
      <c r="G23" s="45"/>
      <c r="H23" s="71" t="s">
        <v>80</v>
      </c>
      <c r="I23" s="71">
        <f>I20+I21+I22</f>
        <v>2.0947499999999994E-3</v>
      </c>
      <c r="J23" s="29"/>
    </row>
    <row r="24" spans="2:10" ht="15.75" customHeight="1" x14ac:dyDescent="0.2">
      <c r="B24" s="16"/>
      <c r="C24" s="18"/>
      <c r="D24" s="18"/>
      <c r="E24" s="14"/>
      <c r="F24" s="32"/>
      <c r="G24" s="32"/>
      <c r="H24" s="34"/>
      <c r="I24" s="34"/>
      <c r="J24" s="29"/>
    </row>
    <row r="25" spans="2:10" ht="15.75" customHeight="1" x14ac:dyDescent="0.25">
      <c r="B25" s="16"/>
      <c r="C25" s="18" t="s">
        <v>34</v>
      </c>
      <c r="D25" s="18"/>
      <c r="E25" s="59">
        <f>SQRT(I23)</f>
        <v>4.5768438907177064E-2</v>
      </c>
      <c r="F25" s="32"/>
      <c r="G25" s="32"/>
      <c r="H25" s="34"/>
      <c r="I25" s="34"/>
      <c r="J25" s="29"/>
    </row>
    <row r="26" spans="2:10" ht="15.75" customHeight="1" x14ac:dyDescent="0.2">
      <c r="B26" s="16"/>
      <c r="C26" s="14"/>
      <c r="D26" s="14"/>
      <c r="E26" s="14"/>
      <c r="F26" s="32"/>
      <c r="G26" s="32"/>
      <c r="H26" s="34"/>
      <c r="I26" s="34"/>
      <c r="J26" s="29"/>
    </row>
    <row r="27" spans="2:10" ht="15.75" customHeight="1" x14ac:dyDescent="0.25">
      <c r="B27" s="16"/>
      <c r="C27" s="18" t="s">
        <v>134</v>
      </c>
      <c r="D27" s="14"/>
      <c r="E27" s="101">
        <f>(F23-D13)/D12</f>
        <v>1.3266666666666669</v>
      </c>
      <c r="F27" s="32"/>
      <c r="G27" s="32"/>
      <c r="H27" s="34"/>
      <c r="I27" s="34"/>
      <c r="J27" s="29"/>
    </row>
    <row r="28" spans="2:10" ht="30" x14ac:dyDescent="0.2">
      <c r="B28" s="16"/>
      <c r="C28" s="69" t="s">
        <v>133</v>
      </c>
      <c r="D28" s="88" t="s">
        <v>64</v>
      </c>
      <c r="E28" s="82" t="s">
        <v>36</v>
      </c>
      <c r="F28" s="40" t="s">
        <v>67</v>
      </c>
      <c r="G28" s="40" t="s">
        <v>78</v>
      </c>
      <c r="H28" s="39" t="s">
        <v>33</v>
      </c>
      <c r="I28" s="89" t="s">
        <v>67</v>
      </c>
      <c r="J28" s="29"/>
    </row>
    <row r="29" spans="2:10" ht="15.75" customHeight="1" x14ac:dyDescent="0.2">
      <c r="B29" s="16"/>
      <c r="C29" s="18" t="s">
        <v>65</v>
      </c>
      <c r="D29" s="215">
        <f>D20</f>
        <v>0.15</v>
      </c>
      <c r="E29" s="216">
        <f>F8</f>
        <v>-0.25</v>
      </c>
      <c r="F29" s="90">
        <f>D29*E29</f>
        <v>-3.7499999999999999E-2</v>
      </c>
      <c r="G29" s="90">
        <f>E29-$F$32</f>
        <v>-0.36599999999999999</v>
      </c>
      <c r="H29" s="94">
        <f>G29*G29</f>
        <v>0.13395599999999999</v>
      </c>
      <c r="I29" s="93">
        <f>H29*D29</f>
        <v>2.0093399999999997E-2</v>
      </c>
      <c r="J29" s="29"/>
    </row>
    <row r="30" spans="2:10" ht="15.75" customHeight="1" x14ac:dyDescent="0.2">
      <c r="B30" s="16"/>
      <c r="C30" s="18" t="s">
        <v>69</v>
      </c>
      <c r="D30" s="215">
        <f>D21</f>
        <v>0.55000000000000004</v>
      </c>
      <c r="E30" s="216">
        <f>F9</f>
        <v>0.11</v>
      </c>
      <c r="F30" s="90">
        <f>D30*E30</f>
        <v>6.0500000000000005E-2</v>
      </c>
      <c r="G30" s="90">
        <f>E30-$F$32</f>
        <v>-5.9999999999999915E-3</v>
      </c>
      <c r="H30" s="94">
        <f>G30*G30</f>
        <v>3.5999999999999899E-5</v>
      </c>
      <c r="I30" s="93">
        <f>H30*D30</f>
        <v>1.9799999999999946E-5</v>
      </c>
      <c r="J30" s="29"/>
    </row>
    <row r="31" spans="2:10" ht="15.75" customHeight="1" x14ac:dyDescent="0.2">
      <c r="B31" s="16"/>
      <c r="C31" s="18" t="s">
        <v>66</v>
      </c>
      <c r="D31" s="215">
        <f>D22</f>
        <v>0.29999999999999993</v>
      </c>
      <c r="E31" s="216">
        <f>F10</f>
        <v>0.31</v>
      </c>
      <c r="F31" s="92">
        <f>D31*E31</f>
        <v>9.2999999999999985E-2</v>
      </c>
      <c r="G31" s="90">
        <f>E31-$F$32</f>
        <v>0.19400000000000001</v>
      </c>
      <c r="H31" s="94">
        <f>G31*G31</f>
        <v>3.7636000000000003E-2</v>
      </c>
      <c r="I31" s="95">
        <f>H31*D31</f>
        <v>1.1290799999999998E-2</v>
      </c>
      <c r="J31" s="29"/>
    </row>
    <row r="32" spans="2:10" ht="15.75" customHeight="1" x14ac:dyDescent="0.2">
      <c r="B32" s="16"/>
      <c r="C32" s="18"/>
      <c r="D32" s="18"/>
      <c r="E32" s="91" t="s">
        <v>79</v>
      </c>
      <c r="F32" s="90">
        <f>F29+F30+F31</f>
        <v>0.11599999999999999</v>
      </c>
      <c r="G32" s="45"/>
      <c r="H32" s="71" t="s">
        <v>80</v>
      </c>
      <c r="I32" s="71">
        <f>I29+I30+I31</f>
        <v>3.1403999999999994E-2</v>
      </c>
      <c r="J32" s="29"/>
    </row>
    <row r="33" spans="2:10" ht="15.75" customHeight="1" x14ac:dyDescent="0.2">
      <c r="B33" s="16"/>
      <c r="C33" s="18"/>
      <c r="D33" s="18"/>
      <c r="E33" s="14"/>
      <c r="F33" s="32"/>
      <c r="G33" s="32"/>
      <c r="H33" s="34"/>
      <c r="I33" s="34"/>
      <c r="J33" s="29"/>
    </row>
    <row r="34" spans="2:10" ht="15.75" customHeight="1" x14ac:dyDescent="0.25">
      <c r="B34" s="16"/>
      <c r="C34" s="18" t="s">
        <v>34</v>
      </c>
      <c r="D34" s="18"/>
      <c r="E34" s="59">
        <f>SQRT(I32)</f>
        <v>0.1772117377602285</v>
      </c>
      <c r="F34" s="32"/>
      <c r="G34" s="32"/>
      <c r="H34" s="34"/>
      <c r="I34" s="34"/>
      <c r="J34" s="29"/>
    </row>
    <row r="35" spans="2:10" ht="15.75" customHeight="1" x14ac:dyDescent="0.25">
      <c r="B35" s="16"/>
      <c r="C35" s="18"/>
      <c r="D35" s="18"/>
      <c r="E35" s="106"/>
      <c r="F35" s="32"/>
      <c r="G35" s="32"/>
      <c r="H35" s="34"/>
      <c r="I35" s="34"/>
      <c r="J35" s="29"/>
    </row>
    <row r="36" spans="2:10" ht="15.75" customHeight="1" x14ac:dyDescent="0.25">
      <c r="B36" s="16"/>
      <c r="C36" s="18" t="s">
        <v>135</v>
      </c>
      <c r="D36" s="18"/>
      <c r="E36" s="101">
        <f>(F32-D13)/D12</f>
        <v>1.0133333333333332</v>
      </c>
      <c r="F36" s="32"/>
      <c r="G36" s="32"/>
      <c r="H36" s="34"/>
      <c r="I36" s="34"/>
      <c r="J36" s="29"/>
    </row>
    <row r="37" spans="2:10" ht="15.75" customHeight="1" x14ac:dyDescent="0.25">
      <c r="B37" s="16"/>
      <c r="C37" s="18"/>
      <c r="D37" s="18"/>
      <c r="E37" s="106"/>
      <c r="F37" s="32"/>
      <c r="G37" s="32"/>
      <c r="H37" s="34"/>
      <c r="I37" s="34"/>
      <c r="J37" s="29"/>
    </row>
    <row r="38" spans="2:10" ht="15.75" customHeight="1" x14ac:dyDescent="0.25">
      <c r="B38" s="16"/>
      <c r="C38" s="18"/>
      <c r="D38" s="18"/>
      <c r="E38" s="106"/>
      <c r="F38" s="32"/>
      <c r="G38" s="32"/>
      <c r="H38" s="34"/>
      <c r="I38" s="34"/>
      <c r="J38" s="29"/>
    </row>
    <row r="39" spans="2:10" ht="15.75" customHeight="1" x14ac:dyDescent="0.25">
      <c r="B39" s="16"/>
      <c r="C39" s="17" t="s">
        <v>136</v>
      </c>
      <c r="D39" s="18"/>
      <c r="E39" s="106"/>
      <c r="F39" s="32"/>
      <c r="G39" s="32"/>
      <c r="H39" s="34"/>
      <c r="I39" s="34"/>
      <c r="J39" s="29"/>
    </row>
    <row r="40" spans="2:10" ht="15.75" customHeight="1" x14ac:dyDescent="0.25">
      <c r="B40" s="16"/>
      <c r="C40" s="17" t="s">
        <v>137</v>
      </c>
      <c r="D40" s="18"/>
      <c r="E40" s="106"/>
      <c r="F40" s="32"/>
      <c r="G40" s="32"/>
      <c r="H40" s="34"/>
      <c r="I40" s="34"/>
      <c r="J40" s="29"/>
    </row>
    <row r="41" spans="2:10" ht="15.75" customHeight="1" x14ac:dyDescent="0.25">
      <c r="B41" s="16"/>
      <c r="C41" s="17" t="s">
        <v>138</v>
      </c>
      <c r="D41" s="18"/>
      <c r="E41" s="106"/>
      <c r="F41" s="32"/>
      <c r="G41" s="32"/>
      <c r="H41" s="34"/>
      <c r="I41" s="34"/>
      <c r="J41" s="29"/>
    </row>
    <row r="42" spans="2:10" ht="15.75" customHeight="1" x14ac:dyDescent="0.25">
      <c r="B42" s="16"/>
      <c r="C42" s="17" t="s">
        <v>139</v>
      </c>
      <c r="D42" s="18"/>
      <c r="E42" s="106"/>
      <c r="F42" s="32"/>
      <c r="G42" s="32"/>
      <c r="H42" s="34"/>
      <c r="I42" s="34"/>
      <c r="J42" s="29"/>
    </row>
    <row r="43" spans="2:10" ht="15.75" customHeight="1" thickBot="1" x14ac:dyDescent="0.25">
      <c r="B43" s="19"/>
      <c r="C43" s="35"/>
      <c r="D43" s="35"/>
      <c r="E43" s="35"/>
      <c r="F43" s="42"/>
      <c r="G43" s="43"/>
      <c r="H43" s="44"/>
      <c r="I43" s="44"/>
      <c r="J43" s="21"/>
    </row>
    <row r="44" spans="2:10" ht="15.75" customHeight="1" x14ac:dyDescent="0.2"/>
    <row r="45" spans="2:10" ht="15.75" customHeight="1" x14ac:dyDescent="0.2"/>
    <row r="46" spans="2:10" ht="15.75" customHeight="1" x14ac:dyDescent="0.2"/>
    <row r="47" spans="2:10" ht="15.75" customHeight="1" x14ac:dyDescent="0.2"/>
    <row r="48" spans="2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</sheetData>
  <phoneticPr fontId="0" type="noConversion"/>
  <pageMargins left="0.75" right="0.75" top="1" bottom="1" header="0.5" footer="0.5"/>
  <pageSetup scale="72" orientation="portrait" horizont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28"/>
  <dimension ref="B1:F77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0.140625" customWidth="1"/>
    <col min="4" max="4" width="13.28515625" customWidth="1"/>
    <col min="5" max="5" width="18.42578125" bestFit="1" customWidth="1"/>
    <col min="6" max="6" width="3.140625" customWidth="1"/>
  </cols>
  <sheetData>
    <row r="1" spans="2:6" ht="18" x14ac:dyDescent="0.25">
      <c r="C1" s="1" t="s">
        <v>258</v>
      </c>
      <c r="D1" s="1"/>
    </row>
    <row r="2" spans="2:6" ht="15.75" customHeight="1" x14ac:dyDescent="0.2">
      <c r="C2" s="2" t="s">
        <v>156</v>
      </c>
      <c r="D2" s="2"/>
    </row>
    <row r="3" spans="2:6" ht="15.75" customHeight="1" x14ac:dyDescent="0.2"/>
    <row r="4" spans="2:6" ht="15.75" customHeight="1" x14ac:dyDescent="0.2">
      <c r="C4" s="3" t="s">
        <v>1</v>
      </c>
      <c r="D4" s="3"/>
      <c r="E4" s="2"/>
    </row>
    <row r="5" spans="2:6" ht="15.75" customHeight="1" thickBot="1" x14ac:dyDescent="0.25">
      <c r="C5" s="23"/>
      <c r="D5" s="23"/>
      <c r="E5" s="2"/>
    </row>
    <row r="6" spans="2:6" ht="15.75" customHeight="1" x14ac:dyDescent="0.2">
      <c r="B6" s="4"/>
      <c r="C6" s="239"/>
      <c r="D6" s="25"/>
      <c r="E6" s="26"/>
      <c r="F6" s="240"/>
    </row>
    <row r="7" spans="2:6" ht="15.75" customHeight="1" x14ac:dyDescent="0.2">
      <c r="B7" s="7"/>
      <c r="C7" s="243" t="s">
        <v>272</v>
      </c>
      <c r="D7" s="250" t="s">
        <v>103</v>
      </c>
      <c r="E7" s="250" t="s">
        <v>68</v>
      </c>
      <c r="F7" s="241"/>
    </row>
    <row r="8" spans="2:6" ht="15.75" customHeight="1" x14ac:dyDescent="0.2">
      <c r="B8" s="7"/>
      <c r="C8" s="139" t="s">
        <v>273</v>
      </c>
      <c r="D8" s="149">
        <v>1.35</v>
      </c>
      <c r="E8" s="110">
        <v>0.12280000000000001</v>
      </c>
      <c r="F8" s="241"/>
    </row>
    <row r="9" spans="2:6" ht="15.75" customHeight="1" x14ac:dyDescent="0.2">
      <c r="B9" s="7"/>
      <c r="C9" s="139" t="s">
        <v>274</v>
      </c>
      <c r="D9" s="149">
        <v>0.8</v>
      </c>
      <c r="E9" s="110">
        <v>8.5400000000000004E-2</v>
      </c>
      <c r="F9" s="241"/>
    </row>
    <row r="10" spans="2:6" ht="15.75" customHeight="1" thickBot="1" x14ac:dyDescent="0.25">
      <c r="B10" s="10"/>
      <c r="C10" s="11"/>
      <c r="D10" s="11"/>
      <c r="E10" s="11"/>
      <c r="F10" s="242"/>
    </row>
    <row r="11" spans="2:6" ht="15.75" customHeight="1" x14ac:dyDescent="0.2">
      <c r="C11" s="2"/>
      <c r="D11" s="2"/>
      <c r="E11" s="2"/>
    </row>
    <row r="12" spans="2:6" ht="15.75" customHeight="1" x14ac:dyDescent="0.2">
      <c r="C12" s="3" t="s">
        <v>2</v>
      </c>
      <c r="D12" s="3"/>
      <c r="E12" s="2"/>
    </row>
    <row r="13" spans="2:6" ht="15.75" customHeight="1" thickBot="1" x14ac:dyDescent="0.25">
      <c r="C13" s="23"/>
      <c r="D13" s="23"/>
      <c r="E13" s="2"/>
    </row>
    <row r="14" spans="2:6" ht="15.75" customHeight="1" x14ac:dyDescent="0.2">
      <c r="B14" s="223"/>
      <c r="C14" s="224"/>
      <c r="D14" s="224"/>
      <c r="E14" s="244"/>
      <c r="F14" s="225"/>
    </row>
    <row r="15" spans="2:6" ht="15.75" customHeight="1" x14ac:dyDescent="0.25">
      <c r="B15" s="229"/>
      <c r="C15" s="222" t="s">
        <v>116</v>
      </c>
      <c r="D15" s="245">
        <f>((D8*E9)-(D9*E8))/((D8-(D9*D8))-(D9*(1-D8)))</f>
        <v>3.1000000000000014E-2</v>
      </c>
      <c r="E15" s="246"/>
      <c r="F15" s="226"/>
    </row>
    <row r="16" spans="2:6" ht="15.75" customHeight="1" x14ac:dyDescent="0.25">
      <c r="B16" s="229"/>
      <c r="C16" s="222"/>
      <c r="D16" s="247"/>
      <c r="E16" s="246"/>
      <c r="F16" s="226"/>
    </row>
    <row r="17" spans="2:6" ht="15.75" customHeight="1" x14ac:dyDescent="0.2">
      <c r="B17" s="229"/>
      <c r="C17" s="222" t="s">
        <v>151</v>
      </c>
      <c r="D17" s="227"/>
      <c r="E17" s="246"/>
      <c r="F17" s="226"/>
    </row>
    <row r="18" spans="2:6" ht="15.75" customHeight="1" x14ac:dyDescent="0.25">
      <c r="B18" s="229"/>
      <c r="C18" s="222" t="s">
        <v>152</v>
      </c>
      <c r="D18" s="245">
        <f>((E8-D15)/D8)+D15</f>
        <v>9.9000000000000005E-2</v>
      </c>
      <c r="E18" s="246"/>
      <c r="F18" s="226"/>
    </row>
    <row r="19" spans="2:6" ht="15.75" customHeight="1" x14ac:dyDescent="0.25">
      <c r="B19" s="229"/>
      <c r="C19" s="222" t="s">
        <v>153</v>
      </c>
      <c r="D19" s="245">
        <f>((E9-D15)/D9)+D15</f>
        <v>9.8999999999999991E-2</v>
      </c>
      <c r="E19" s="246"/>
      <c r="F19" s="226"/>
    </row>
    <row r="20" spans="2:6" ht="15.75" customHeight="1" thickBot="1" x14ac:dyDescent="0.25">
      <c r="B20" s="248"/>
      <c r="C20" s="249"/>
      <c r="D20" s="249"/>
      <c r="E20" s="230"/>
      <c r="F20" s="228"/>
    </row>
    <row r="21" spans="2:6" ht="15.75" customHeight="1" x14ac:dyDescent="0.2"/>
    <row r="22" spans="2:6" ht="15.75" customHeight="1" x14ac:dyDescent="0.2"/>
    <row r="23" spans="2:6" ht="15.75" customHeight="1" x14ac:dyDescent="0.2"/>
    <row r="24" spans="2:6" ht="15.75" customHeight="1" x14ac:dyDescent="0.2"/>
    <row r="25" spans="2:6" ht="15.75" customHeight="1" x14ac:dyDescent="0.2"/>
    <row r="26" spans="2:6" ht="15.75" customHeight="1" x14ac:dyDescent="0.2"/>
    <row r="27" spans="2:6" ht="15.75" customHeight="1" x14ac:dyDescent="0.2"/>
    <row r="28" spans="2:6" ht="15.75" customHeight="1" x14ac:dyDescent="0.2"/>
    <row r="29" spans="2:6" ht="15.75" customHeight="1" x14ac:dyDescent="0.2"/>
    <row r="30" spans="2:6" ht="15.75" customHeight="1" x14ac:dyDescent="0.2"/>
    <row r="31" spans="2:6" ht="15.75" customHeight="1" x14ac:dyDescent="0.2"/>
    <row r="32" spans="2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37"/>
  <dimension ref="B1:J136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2.5703125" customWidth="1"/>
    <col min="4" max="4" width="16.140625" customWidth="1"/>
    <col min="5" max="9" width="14.28515625" customWidth="1"/>
    <col min="10" max="10" width="3.140625" customWidth="1"/>
  </cols>
  <sheetData>
    <row r="1" spans="2:10" ht="18" x14ac:dyDescent="0.25">
      <c r="C1" s="1" t="s">
        <v>258</v>
      </c>
      <c r="D1" s="1"/>
      <c r="E1" s="1"/>
    </row>
    <row r="2" spans="2:10" ht="15.75" customHeight="1" x14ac:dyDescent="0.2">
      <c r="C2" s="2" t="s">
        <v>155</v>
      </c>
      <c r="D2" s="2"/>
      <c r="E2" s="2"/>
    </row>
    <row r="3" spans="2:10" ht="15.75" customHeight="1" x14ac:dyDescent="0.2"/>
    <row r="4" spans="2:10" ht="15.75" customHeight="1" x14ac:dyDescent="0.2">
      <c r="C4" s="3" t="s">
        <v>1</v>
      </c>
      <c r="D4" s="3"/>
      <c r="E4" s="3"/>
      <c r="F4" s="2"/>
      <c r="G4" s="2"/>
      <c r="H4" s="2"/>
      <c r="I4" s="2"/>
    </row>
    <row r="5" spans="2:10" ht="15.75" customHeight="1" thickBot="1" x14ac:dyDescent="0.25">
      <c r="C5" s="23"/>
      <c r="D5" s="23"/>
      <c r="E5" s="23"/>
      <c r="F5" s="24"/>
      <c r="G5" s="2"/>
      <c r="H5" s="2"/>
      <c r="I5" s="2"/>
    </row>
    <row r="6" spans="2:10" ht="15.75" customHeight="1" x14ac:dyDescent="0.2">
      <c r="B6" s="4"/>
      <c r="C6" s="25"/>
      <c r="D6" s="25"/>
      <c r="E6" s="25"/>
      <c r="F6" s="26"/>
      <c r="G6" s="26"/>
      <c r="H6" s="6"/>
      <c r="I6" s="37"/>
      <c r="J6" s="37"/>
    </row>
    <row r="7" spans="2:10" ht="15.75" customHeight="1" x14ac:dyDescent="0.2">
      <c r="B7" s="7"/>
      <c r="C7" s="68" t="s">
        <v>63</v>
      </c>
      <c r="D7" s="84" t="s">
        <v>64</v>
      </c>
      <c r="E7" s="84" t="s">
        <v>240</v>
      </c>
      <c r="F7" s="87" t="s">
        <v>241</v>
      </c>
      <c r="G7" s="87" t="s">
        <v>242</v>
      </c>
      <c r="H7" s="30"/>
      <c r="I7" s="38"/>
      <c r="J7" s="38"/>
    </row>
    <row r="8" spans="2:10" ht="15.75" customHeight="1" x14ac:dyDescent="0.2">
      <c r="B8" s="7"/>
      <c r="C8" s="81" t="s">
        <v>65</v>
      </c>
      <c r="D8" s="86">
        <v>0.15</v>
      </c>
      <c r="E8" s="86">
        <v>0.2</v>
      </c>
      <c r="F8" s="86">
        <v>0.2</v>
      </c>
      <c r="G8" s="86">
        <v>0.05</v>
      </c>
      <c r="H8" s="30"/>
      <c r="I8" s="38"/>
      <c r="J8" s="38"/>
    </row>
    <row r="9" spans="2:10" ht="15.75" customHeight="1" x14ac:dyDescent="0.2">
      <c r="B9" s="7"/>
      <c r="C9" s="81" t="s">
        <v>69</v>
      </c>
      <c r="D9" s="86">
        <v>0.35</v>
      </c>
      <c r="E9" s="86">
        <v>0.15</v>
      </c>
      <c r="F9" s="86">
        <v>0.1</v>
      </c>
      <c r="G9" s="86">
        <v>0.1</v>
      </c>
      <c r="H9" s="30"/>
      <c r="I9" s="38"/>
      <c r="J9" s="38"/>
    </row>
    <row r="10" spans="2:10" ht="15.75" customHeight="1" x14ac:dyDescent="0.2">
      <c r="B10" s="7"/>
      <c r="C10" s="81" t="s">
        <v>66</v>
      </c>
      <c r="D10" s="86">
        <v>0.35</v>
      </c>
      <c r="E10" s="86">
        <v>0.1</v>
      </c>
      <c r="F10" s="86">
        <v>0.15</v>
      </c>
      <c r="G10" s="86">
        <v>0.15</v>
      </c>
      <c r="H10" s="30"/>
      <c r="I10" s="38"/>
      <c r="J10" s="38"/>
    </row>
    <row r="11" spans="2:10" ht="15.75" customHeight="1" x14ac:dyDescent="0.2">
      <c r="B11" s="7"/>
      <c r="C11" s="81" t="s">
        <v>213</v>
      </c>
      <c r="D11" s="220">
        <f>1-D8-D9-D10</f>
        <v>0.15000000000000002</v>
      </c>
      <c r="E11" s="86">
        <v>0.05</v>
      </c>
      <c r="F11" s="86">
        <v>0.05</v>
      </c>
      <c r="G11" s="86">
        <v>0.2</v>
      </c>
      <c r="H11" s="30"/>
      <c r="I11" s="38"/>
      <c r="J11" s="38"/>
    </row>
    <row r="12" spans="2:10" ht="15.75" customHeight="1" thickBot="1" x14ac:dyDescent="0.25">
      <c r="B12" s="10"/>
      <c r="C12" s="11"/>
      <c r="D12" s="11"/>
      <c r="E12" s="11"/>
      <c r="F12" s="11"/>
      <c r="G12" s="11"/>
      <c r="H12" s="12"/>
      <c r="I12" s="37"/>
      <c r="J12" s="37"/>
    </row>
    <row r="13" spans="2:10" ht="15.75" customHeight="1" x14ac:dyDescent="0.2">
      <c r="C13" s="2"/>
      <c r="D13" s="2"/>
      <c r="E13" s="2"/>
      <c r="F13" s="2"/>
      <c r="G13" s="2"/>
      <c r="H13" s="2"/>
      <c r="I13" s="2"/>
    </row>
    <row r="14" spans="2:10" ht="15.75" customHeight="1" x14ac:dyDescent="0.2">
      <c r="C14" s="3" t="s">
        <v>2</v>
      </c>
      <c r="D14" s="3"/>
      <c r="E14" s="3"/>
      <c r="F14" s="2"/>
      <c r="G14" s="2"/>
      <c r="H14" s="2"/>
      <c r="I14" s="2"/>
    </row>
    <row r="15" spans="2:10" ht="15.75" customHeight="1" thickBot="1" x14ac:dyDescent="0.25">
      <c r="C15" s="23"/>
      <c r="D15" s="23"/>
      <c r="E15" s="23"/>
      <c r="F15" s="2"/>
      <c r="G15" s="2"/>
      <c r="H15" s="2"/>
      <c r="I15" s="2"/>
    </row>
    <row r="16" spans="2:10" ht="15.75" customHeight="1" x14ac:dyDescent="0.2">
      <c r="B16" s="104"/>
      <c r="C16" s="15"/>
      <c r="D16" s="15"/>
      <c r="E16" s="15"/>
      <c r="F16" s="31"/>
      <c r="G16" s="31"/>
      <c r="H16" s="33"/>
      <c r="I16" s="33"/>
      <c r="J16" s="28"/>
    </row>
    <row r="17" spans="2:10" ht="30" x14ac:dyDescent="0.2">
      <c r="B17" s="66" t="s">
        <v>14</v>
      </c>
      <c r="C17" s="69" t="s">
        <v>240</v>
      </c>
      <c r="D17" s="88" t="s">
        <v>64</v>
      </c>
      <c r="E17" s="82" t="s">
        <v>36</v>
      </c>
      <c r="F17" s="75" t="s">
        <v>67</v>
      </c>
      <c r="G17" s="40" t="s">
        <v>78</v>
      </c>
      <c r="H17" s="39" t="s">
        <v>33</v>
      </c>
      <c r="I17" s="89" t="s">
        <v>67</v>
      </c>
      <c r="J17" s="29"/>
    </row>
    <row r="18" spans="2:10" ht="15.75" customHeight="1" x14ac:dyDescent="0.2">
      <c r="B18" s="66"/>
      <c r="C18" s="18" t="s">
        <v>65</v>
      </c>
      <c r="D18" s="215">
        <f t="shared" ref="D18:E20" si="0">D8</f>
        <v>0.15</v>
      </c>
      <c r="E18" s="216">
        <f t="shared" si="0"/>
        <v>0.2</v>
      </c>
      <c r="F18" s="90">
        <f>D18*E18</f>
        <v>0.03</v>
      </c>
      <c r="G18" s="90">
        <f>E18-$F$22</f>
        <v>7.5000000000000011E-2</v>
      </c>
      <c r="H18" s="171">
        <f>G18*G18</f>
        <v>5.6250000000000015E-3</v>
      </c>
      <c r="I18" s="171">
        <f>H18*D18</f>
        <v>8.4375000000000021E-4</v>
      </c>
      <c r="J18" s="29"/>
    </row>
    <row r="19" spans="2:10" ht="15.75" customHeight="1" x14ac:dyDescent="0.2">
      <c r="B19" s="66"/>
      <c r="C19" s="18" t="s">
        <v>69</v>
      </c>
      <c r="D19" s="215">
        <f t="shared" si="0"/>
        <v>0.35</v>
      </c>
      <c r="E19" s="216">
        <f t="shared" si="0"/>
        <v>0.15</v>
      </c>
      <c r="F19" s="90">
        <f>D19*E19</f>
        <v>5.2499999999999998E-2</v>
      </c>
      <c r="G19" s="90">
        <f>E19-$F$22</f>
        <v>2.4999999999999994E-2</v>
      </c>
      <c r="H19" s="171">
        <f>G19*G19</f>
        <v>6.2499999999999969E-4</v>
      </c>
      <c r="I19" s="171">
        <f>H19*D19</f>
        <v>2.1874999999999987E-4</v>
      </c>
      <c r="J19" s="29"/>
    </row>
    <row r="20" spans="2:10" ht="15.75" customHeight="1" x14ac:dyDescent="0.2">
      <c r="B20" s="66"/>
      <c r="C20" s="18" t="s">
        <v>66</v>
      </c>
      <c r="D20" s="215">
        <f t="shared" si="0"/>
        <v>0.35</v>
      </c>
      <c r="E20" s="216">
        <f t="shared" si="0"/>
        <v>0.1</v>
      </c>
      <c r="F20" s="90">
        <f>D20*E20</f>
        <v>3.4999999999999996E-2</v>
      </c>
      <c r="G20" s="90">
        <f>E20-$F$22</f>
        <v>-2.4999999999999994E-2</v>
      </c>
      <c r="H20" s="171">
        <f>G20*G20</f>
        <v>6.2499999999999969E-4</v>
      </c>
      <c r="I20" s="171">
        <f>H20*D20</f>
        <v>2.1874999999999987E-4</v>
      </c>
      <c r="J20" s="29"/>
    </row>
    <row r="21" spans="2:10" ht="15.75" customHeight="1" x14ac:dyDescent="0.2">
      <c r="B21" s="66"/>
      <c r="C21" s="18" t="s">
        <v>213</v>
      </c>
      <c r="D21" s="215">
        <f>D11</f>
        <v>0.15000000000000002</v>
      </c>
      <c r="E21" s="216">
        <f>E11</f>
        <v>0.05</v>
      </c>
      <c r="F21" s="92">
        <f>D21*E21</f>
        <v>7.5000000000000015E-3</v>
      </c>
      <c r="G21" s="90">
        <f>E21-$F$22</f>
        <v>-7.4999999999999997E-2</v>
      </c>
      <c r="H21" s="171">
        <f>G21*G21</f>
        <v>5.6249999999999998E-3</v>
      </c>
      <c r="I21" s="172">
        <f>H21*D21</f>
        <v>8.437500000000001E-4</v>
      </c>
      <c r="J21" s="29"/>
    </row>
    <row r="22" spans="2:10" ht="15.75" customHeight="1" x14ac:dyDescent="0.25">
      <c r="B22" s="66"/>
      <c r="C22" s="18"/>
      <c r="D22" s="18"/>
      <c r="E22" s="91" t="s">
        <v>79</v>
      </c>
      <c r="F22" s="168">
        <f>F18+F19+F20+F21</f>
        <v>0.125</v>
      </c>
      <c r="G22" s="45"/>
      <c r="H22" s="97" t="s">
        <v>80</v>
      </c>
      <c r="I22" s="169">
        <f>I18+I19+I20+I21</f>
        <v>2.1250000000000002E-3</v>
      </c>
      <c r="J22" s="29"/>
    </row>
    <row r="23" spans="2:10" ht="15.75" customHeight="1" x14ac:dyDescent="0.2">
      <c r="B23" s="66"/>
      <c r="C23" s="18"/>
      <c r="D23" s="18"/>
      <c r="E23" s="14"/>
      <c r="F23" s="32"/>
      <c r="G23" s="32"/>
      <c r="H23" s="34"/>
      <c r="I23" s="34"/>
      <c r="J23" s="29"/>
    </row>
    <row r="24" spans="2:10" ht="15.75" customHeight="1" x14ac:dyDescent="0.25">
      <c r="B24" s="66"/>
      <c r="C24" s="18" t="s">
        <v>34</v>
      </c>
      <c r="D24" s="18"/>
      <c r="E24" s="59">
        <f>SQRT(I22)</f>
        <v>4.6097722286464436E-2</v>
      </c>
      <c r="F24" s="32"/>
      <c r="G24" s="32"/>
      <c r="H24" s="34"/>
      <c r="I24" s="34"/>
      <c r="J24" s="29"/>
    </row>
    <row r="25" spans="2:10" ht="30" x14ac:dyDescent="0.2">
      <c r="B25" s="66"/>
      <c r="C25" s="69" t="s">
        <v>241</v>
      </c>
      <c r="D25" s="88" t="s">
        <v>64</v>
      </c>
      <c r="E25" s="82" t="s">
        <v>36</v>
      </c>
      <c r="F25" s="75" t="s">
        <v>67</v>
      </c>
      <c r="G25" s="40" t="s">
        <v>78</v>
      </c>
      <c r="H25" s="39" t="s">
        <v>33</v>
      </c>
      <c r="I25" s="89" t="s">
        <v>67</v>
      </c>
      <c r="J25" s="29"/>
    </row>
    <row r="26" spans="2:10" ht="15.75" customHeight="1" x14ac:dyDescent="0.2">
      <c r="B26" s="66"/>
      <c r="C26" s="18" t="s">
        <v>65</v>
      </c>
      <c r="D26" s="215">
        <f>D18</f>
        <v>0.15</v>
      </c>
      <c r="E26" s="216">
        <f>F8</f>
        <v>0.2</v>
      </c>
      <c r="F26" s="90">
        <f>D26*E26</f>
        <v>0.03</v>
      </c>
      <c r="G26" s="90">
        <f>E26-$F$30</f>
        <v>7.5000000000000011E-2</v>
      </c>
      <c r="H26" s="171">
        <f>G26*G26</f>
        <v>5.6250000000000015E-3</v>
      </c>
      <c r="I26" s="171">
        <f>H26*D26</f>
        <v>8.4375000000000021E-4</v>
      </c>
      <c r="J26" s="29"/>
    </row>
    <row r="27" spans="2:10" ht="15.75" customHeight="1" x14ac:dyDescent="0.2">
      <c r="B27" s="66"/>
      <c r="C27" s="18" t="s">
        <v>69</v>
      </c>
      <c r="D27" s="215">
        <f>D19</f>
        <v>0.35</v>
      </c>
      <c r="E27" s="216">
        <f>F9</f>
        <v>0.1</v>
      </c>
      <c r="F27" s="90">
        <f>D27*E27</f>
        <v>3.4999999999999996E-2</v>
      </c>
      <c r="G27" s="90">
        <f>E27-$F$30</f>
        <v>-2.4999999999999994E-2</v>
      </c>
      <c r="H27" s="171">
        <f>G27*G27</f>
        <v>6.2499999999999969E-4</v>
      </c>
      <c r="I27" s="93">
        <f>H27*D27</f>
        <v>2.1874999999999987E-4</v>
      </c>
      <c r="J27" s="29"/>
    </row>
    <row r="28" spans="2:10" ht="15.75" customHeight="1" x14ac:dyDescent="0.2">
      <c r="B28" s="66"/>
      <c r="C28" s="18" t="s">
        <v>66</v>
      </c>
      <c r="D28" s="215">
        <f>D20</f>
        <v>0.35</v>
      </c>
      <c r="E28" s="216">
        <f>F10</f>
        <v>0.15</v>
      </c>
      <c r="F28" s="90">
        <f>D28*E28</f>
        <v>5.2499999999999998E-2</v>
      </c>
      <c r="G28" s="90">
        <f>E28-$F$30</f>
        <v>2.4999999999999994E-2</v>
      </c>
      <c r="H28" s="171">
        <f>G28*G28</f>
        <v>6.2499999999999969E-4</v>
      </c>
      <c r="I28" s="93">
        <f>H28*D28</f>
        <v>2.1874999999999987E-4</v>
      </c>
      <c r="J28" s="29"/>
    </row>
    <row r="29" spans="2:10" ht="15.75" customHeight="1" x14ac:dyDescent="0.2">
      <c r="B29" s="66"/>
      <c r="C29" s="18" t="s">
        <v>213</v>
      </c>
      <c r="D29" s="215">
        <f>D11</f>
        <v>0.15000000000000002</v>
      </c>
      <c r="E29" s="216">
        <f>F11</f>
        <v>0.05</v>
      </c>
      <c r="F29" s="90">
        <f>D29*E29</f>
        <v>7.5000000000000015E-3</v>
      </c>
      <c r="G29" s="90">
        <f>E29-$F$30</f>
        <v>-7.4999999999999997E-2</v>
      </c>
      <c r="H29" s="171">
        <f>G29*G29</f>
        <v>5.6249999999999998E-3</v>
      </c>
      <c r="I29" s="172">
        <f>H29*D29</f>
        <v>8.437500000000001E-4</v>
      </c>
      <c r="J29" s="29"/>
    </row>
    <row r="30" spans="2:10" ht="15.75" customHeight="1" x14ac:dyDescent="0.25">
      <c r="B30" s="66"/>
      <c r="C30" s="18"/>
      <c r="D30" s="18"/>
      <c r="E30" s="91" t="s">
        <v>79</v>
      </c>
      <c r="F30" s="168">
        <f>F26+F27+F28+F29</f>
        <v>0.125</v>
      </c>
      <c r="G30" s="45"/>
      <c r="H30" s="97" t="s">
        <v>80</v>
      </c>
      <c r="I30" s="171">
        <f>I26+I27+I28+I29</f>
        <v>2.1250000000000002E-3</v>
      </c>
      <c r="J30" s="29"/>
    </row>
    <row r="31" spans="2:10" ht="15.75" customHeight="1" x14ac:dyDescent="0.2">
      <c r="B31" s="66"/>
      <c r="C31" s="18"/>
      <c r="D31" s="18"/>
      <c r="E31" s="14"/>
      <c r="F31" s="32"/>
      <c r="G31" s="32"/>
      <c r="H31" s="34"/>
      <c r="I31" s="34"/>
      <c r="J31" s="29"/>
    </row>
    <row r="32" spans="2:10" ht="15.75" customHeight="1" x14ac:dyDescent="0.25">
      <c r="B32" s="66"/>
      <c r="C32" s="18" t="s">
        <v>34</v>
      </c>
      <c r="D32" s="18"/>
      <c r="E32" s="59">
        <f>SQRT(I30)</f>
        <v>4.6097722286464436E-2</v>
      </c>
      <c r="F32" s="32"/>
      <c r="G32" s="32"/>
      <c r="H32" s="34"/>
      <c r="I32" s="34"/>
      <c r="J32" s="29"/>
    </row>
    <row r="33" spans="2:10" ht="15.75" customHeight="1" x14ac:dyDescent="0.25">
      <c r="B33" s="66"/>
      <c r="C33" s="18"/>
      <c r="D33" s="18"/>
      <c r="E33" s="106"/>
      <c r="F33" s="32"/>
      <c r="G33" s="32"/>
      <c r="H33" s="34"/>
      <c r="I33" s="34"/>
      <c r="J33" s="29"/>
    </row>
    <row r="34" spans="2:10" ht="30" x14ac:dyDescent="0.2">
      <c r="B34" s="66"/>
      <c r="C34" s="69" t="s">
        <v>242</v>
      </c>
      <c r="D34" s="88" t="s">
        <v>64</v>
      </c>
      <c r="E34" s="82" t="s">
        <v>36</v>
      </c>
      <c r="F34" s="75" t="s">
        <v>67</v>
      </c>
      <c r="G34" s="40" t="s">
        <v>78</v>
      </c>
      <c r="H34" s="39" t="s">
        <v>33</v>
      </c>
      <c r="I34" s="89" t="s">
        <v>67</v>
      </c>
      <c r="J34" s="29"/>
    </row>
    <row r="35" spans="2:10" ht="15.75" customHeight="1" x14ac:dyDescent="0.2">
      <c r="B35" s="66"/>
      <c r="C35" s="18" t="s">
        <v>65</v>
      </c>
      <c r="D35" s="215">
        <f>D8</f>
        <v>0.15</v>
      </c>
      <c r="E35" s="216">
        <f>G8</f>
        <v>0.05</v>
      </c>
      <c r="F35" s="90">
        <f>D35*E35</f>
        <v>7.4999999999999997E-3</v>
      </c>
      <c r="G35" s="90">
        <f>E35-$F$39</f>
        <v>-7.4999999999999997E-2</v>
      </c>
      <c r="H35" s="171">
        <f>G35*G35</f>
        <v>5.6249999999999998E-3</v>
      </c>
      <c r="I35" s="171">
        <f>H35*D35</f>
        <v>8.4374999999999999E-4</v>
      </c>
      <c r="J35" s="29"/>
    </row>
    <row r="36" spans="2:10" ht="15.75" customHeight="1" x14ac:dyDescent="0.2">
      <c r="B36" s="66"/>
      <c r="C36" s="18" t="s">
        <v>69</v>
      </c>
      <c r="D36" s="215">
        <f>D9</f>
        <v>0.35</v>
      </c>
      <c r="E36" s="216">
        <f>G9</f>
        <v>0.1</v>
      </c>
      <c r="F36" s="90">
        <f>D36*E36</f>
        <v>3.4999999999999996E-2</v>
      </c>
      <c r="G36" s="90">
        <f>E36-$F$39</f>
        <v>-2.4999999999999994E-2</v>
      </c>
      <c r="H36" s="171">
        <f>G36*G36</f>
        <v>6.2499999999999969E-4</v>
      </c>
      <c r="I36" s="171">
        <f>H36*D36</f>
        <v>2.1874999999999987E-4</v>
      </c>
      <c r="J36" s="29"/>
    </row>
    <row r="37" spans="2:10" ht="15.75" customHeight="1" x14ac:dyDescent="0.2">
      <c r="B37" s="66"/>
      <c r="C37" s="18" t="s">
        <v>66</v>
      </c>
      <c r="D37" s="215">
        <f>D10</f>
        <v>0.35</v>
      </c>
      <c r="E37" s="216">
        <f>G10</f>
        <v>0.15</v>
      </c>
      <c r="F37" s="90">
        <f>D37*E37</f>
        <v>5.2499999999999998E-2</v>
      </c>
      <c r="G37" s="90">
        <f>E37-$F$39</f>
        <v>2.4999999999999994E-2</v>
      </c>
      <c r="H37" s="171">
        <f>G37*G37</f>
        <v>6.2499999999999969E-4</v>
      </c>
      <c r="I37" s="171">
        <f>H37*D37</f>
        <v>2.1874999999999987E-4</v>
      </c>
      <c r="J37" s="29"/>
    </row>
    <row r="38" spans="2:10" ht="15.75" customHeight="1" x14ac:dyDescent="0.2">
      <c r="B38" s="66"/>
      <c r="C38" s="18" t="s">
        <v>213</v>
      </c>
      <c r="D38" s="215">
        <f>D11</f>
        <v>0.15000000000000002</v>
      </c>
      <c r="E38" s="216">
        <f>G11</f>
        <v>0.2</v>
      </c>
      <c r="F38" s="90">
        <f>D38*E38</f>
        <v>3.0000000000000006E-2</v>
      </c>
      <c r="G38" s="90">
        <f>E38-$F$39</f>
        <v>7.5000000000000011E-2</v>
      </c>
      <c r="H38" s="171">
        <f>G38*G38</f>
        <v>5.6250000000000015E-3</v>
      </c>
      <c r="I38" s="172">
        <f>H38*D38</f>
        <v>8.4375000000000032E-4</v>
      </c>
      <c r="J38" s="29"/>
    </row>
    <row r="39" spans="2:10" ht="15.75" customHeight="1" x14ac:dyDescent="0.25">
      <c r="B39" s="66"/>
      <c r="C39" s="18"/>
      <c r="D39" s="18"/>
      <c r="E39" s="91" t="s">
        <v>79</v>
      </c>
      <c r="F39" s="168">
        <f>F35+F36+F37+F38</f>
        <v>0.125</v>
      </c>
      <c r="G39" s="45"/>
      <c r="H39" s="97" t="s">
        <v>80</v>
      </c>
      <c r="I39" s="171">
        <f>I35+I36+I37+I38</f>
        <v>2.1250000000000002E-3</v>
      </c>
      <c r="J39" s="29"/>
    </row>
    <row r="40" spans="2:10" ht="15.75" customHeight="1" x14ac:dyDescent="0.2">
      <c r="B40" s="66"/>
      <c r="C40" s="18"/>
      <c r="D40" s="18"/>
      <c r="E40" s="14"/>
      <c r="F40" s="32"/>
      <c r="G40" s="32"/>
      <c r="H40" s="34"/>
      <c r="I40" s="34"/>
      <c r="J40" s="29"/>
    </row>
    <row r="41" spans="2:10" ht="15.75" customHeight="1" x14ac:dyDescent="0.25">
      <c r="B41" s="66"/>
      <c r="C41" s="18" t="s">
        <v>34</v>
      </c>
      <c r="D41" s="18"/>
      <c r="E41" s="59">
        <f>SQRT(I39)</f>
        <v>4.6097722286464436E-2</v>
      </c>
      <c r="F41" s="32"/>
      <c r="G41" s="32"/>
      <c r="H41" s="34"/>
      <c r="I41" s="34"/>
      <c r="J41" s="29"/>
    </row>
    <row r="42" spans="2:10" ht="15.75" customHeight="1" x14ac:dyDescent="0.25">
      <c r="B42" s="66"/>
      <c r="C42" s="18"/>
      <c r="D42" s="18"/>
      <c r="E42" s="106"/>
      <c r="F42" s="32"/>
      <c r="G42" s="32"/>
      <c r="H42" s="34"/>
      <c r="I42" s="34"/>
      <c r="J42" s="29"/>
    </row>
    <row r="43" spans="2:10" ht="15.75" customHeight="1" x14ac:dyDescent="0.25">
      <c r="B43" s="66" t="s">
        <v>15</v>
      </c>
      <c r="C43" s="176" t="s">
        <v>243</v>
      </c>
      <c r="D43" s="18"/>
      <c r="E43" s="106"/>
      <c r="F43" s="32"/>
      <c r="G43" s="32"/>
      <c r="H43" s="34"/>
      <c r="I43" s="34"/>
      <c r="J43" s="29"/>
    </row>
    <row r="44" spans="2:10" ht="30" x14ac:dyDescent="0.2">
      <c r="B44" s="66"/>
      <c r="C44" s="69"/>
      <c r="D44" s="88" t="s">
        <v>64</v>
      </c>
      <c r="E44" s="70" t="s">
        <v>244</v>
      </c>
      <c r="F44" s="70" t="s">
        <v>245</v>
      </c>
      <c r="G44" s="173" t="s">
        <v>67</v>
      </c>
      <c r="H44" s="34"/>
      <c r="I44" s="34"/>
      <c r="J44" s="29"/>
    </row>
    <row r="45" spans="2:10" ht="15.75" customHeight="1" x14ac:dyDescent="0.2">
      <c r="B45" s="66"/>
      <c r="C45" s="18" t="s">
        <v>65</v>
      </c>
      <c r="D45" s="215">
        <f>D8</f>
        <v>0.15</v>
      </c>
      <c r="E45" s="90">
        <f>G18</f>
        <v>7.5000000000000011E-2</v>
      </c>
      <c r="F45" s="90">
        <f>G26</f>
        <v>7.5000000000000011E-2</v>
      </c>
      <c r="G45" s="169">
        <f>D45*E45*F45</f>
        <v>8.4375000000000021E-4</v>
      </c>
      <c r="H45" s="34"/>
      <c r="I45" s="34"/>
      <c r="J45" s="29"/>
    </row>
    <row r="46" spans="2:10" ht="15.75" customHeight="1" x14ac:dyDescent="0.2">
      <c r="B46" s="66"/>
      <c r="C46" s="18" t="s">
        <v>69</v>
      </c>
      <c r="D46" s="215">
        <f>D9</f>
        <v>0.35</v>
      </c>
      <c r="E46" s="90">
        <f>G19</f>
        <v>2.4999999999999994E-2</v>
      </c>
      <c r="F46" s="90">
        <f>G27</f>
        <v>-2.4999999999999994E-2</v>
      </c>
      <c r="G46" s="169">
        <f>D46*E46*F46</f>
        <v>-2.187499999999999E-4</v>
      </c>
      <c r="H46" s="34"/>
      <c r="I46" s="34"/>
      <c r="J46" s="29"/>
    </row>
    <row r="47" spans="2:10" ht="15.75" customHeight="1" x14ac:dyDescent="0.2">
      <c r="B47" s="66"/>
      <c r="C47" s="18" t="s">
        <v>66</v>
      </c>
      <c r="D47" s="215">
        <f>D10</f>
        <v>0.35</v>
      </c>
      <c r="E47" s="90">
        <f>G20</f>
        <v>-2.4999999999999994E-2</v>
      </c>
      <c r="F47" s="90">
        <f>G28</f>
        <v>2.4999999999999994E-2</v>
      </c>
      <c r="G47" s="169">
        <f>D47*E47*F47</f>
        <v>-2.187499999999999E-4</v>
      </c>
      <c r="H47" s="34"/>
      <c r="I47" s="34"/>
      <c r="J47" s="29"/>
    </row>
    <row r="48" spans="2:10" ht="15.75" customHeight="1" x14ac:dyDescent="0.2">
      <c r="B48" s="66"/>
      <c r="C48" s="18" t="s">
        <v>213</v>
      </c>
      <c r="D48" s="215">
        <f>D11</f>
        <v>0.15000000000000002</v>
      </c>
      <c r="E48" s="90">
        <f>G21</f>
        <v>-7.4999999999999997E-2</v>
      </c>
      <c r="F48" s="90">
        <f>G29</f>
        <v>-7.4999999999999997E-2</v>
      </c>
      <c r="G48" s="174">
        <f>D48*E48*F48</f>
        <v>8.437500000000001E-4</v>
      </c>
      <c r="H48" s="34"/>
      <c r="I48" s="34"/>
      <c r="J48" s="29"/>
    </row>
    <row r="49" spans="2:10" ht="15.75" customHeight="1" x14ac:dyDescent="0.25">
      <c r="B49" s="66"/>
      <c r="C49" s="18"/>
      <c r="D49" s="18"/>
      <c r="E49" s="106"/>
      <c r="F49" s="32" t="s">
        <v>214</v>
      </c>
      <c r="G49" s="148">
        <f>SUM(G45:G48)</f>
        <v>1.2500000000000007E-3</v>
      </c>
      <c r="H49" s="34"/>
      <c r="I49" s="34"/>
      <c r="J49" s="29"/>
    </row>
    <row r="50" spans="2:10" ht="15.75" customHeight="1" x14ac:dyDescent="0.25">
      <c r="B50" s="66"/>
      <c r="C50" s="18"/>
      <c r="D50" s="18"/>
      <c r="E50" s="106"/>
      <c r="F50" s="32"/>
      <c r="G50" s="32"/>
      <c r="H50" s="34"/>
      <c r="I50" s="34"/>
      <c r="J50" s="29"/>
    </row>
    <row r="51" spans="2:10" ht="15.75" customHeight="1" x14ac:dyDescent="0.25">
      <c r="B51" s="66"/>
      <c r="C51" s="18" t="s">
        <v>162</v>
      </c>
      <c r="D51" s="175">
        <f>G49/(E32*E41)</f>
        <v>0.5882352941176473</v>
      </c>
      <c r="E51" s="106"/>
      <c r="F51" s="32"/>
      <c r="G51" s="32"/>
      <c r="H51" s="34"/>
      <c r="I51" s="34"/>
      <c r="J51" s="29"/>
    </row>
    <row r="52" spans="2:10" ht="15.75" customHeight="1" x14ac:dyDescent="0.25">
      <c r="B52" s="66"/>
      <c r="C52" s="18"/>
      <c r="D52" s="18"/>
      <c r="E52" s="106"/>
      <c r="F52" s="32"/>
      <c r="G52" s="32"/>
      <c r="H52" s="34"/>
      <c r="I52" s="34"/>
      <c r="J52" s="29"/>
    </row>
    <row r="53" spans="2:10" ht="15.75" customHeight="1" x14ac:dyDescent="0.25">
      <c r="B53" s="66"/>
      <c r="C53" s="176" t="s">
        <v>246</v>
      </c>
      <c r="D53" s="18"/>
      <c r="E53" s="106"/>
      <c r="F53" s="32"/>
      <c r="G53" s="32"/>
      <c r="H53" s="34"/>
      <c r="I53" s="34"/>
      <c r="J53" s="29"/>
    </row>
    <row r="54" spans="2:10" ht="30" x14ac:dyDescent="0.2">
      <c r="B54" s="66"/>
      <c r="C54" s="69"/>
      <c r="D54" s="88" t="s">
        <v>64</v>
      </c>
      <c r="E54" s="70" t="s">
        <v>244</v>
      </c>
      <c r="F54" s="70" t="s">
        <v>247</v>
      </c>
      <c r="G54" s="173" t="s">
        <v>67</v>
      </c>
      <c r="H54" s="34"/>
      <c r="I54" s="34"/>
      <c r="J54" s="29"/>
    </row>
    <row r="55" spans="2:10" ht="15.75" customHeight="1" x14ac:dyDescent="0.2">
      <c r="B55" s="66"/>
      <c r="C55" s="18" t="s">
        <v>65</v>
      </c>
      <c r="D55" s="215">
        <f>D8</f>
        <v>0.15</v>
      </c>
      <c r="E55" s="90">
        <f>G18</f>
        <v>7.5000000000000011E-2</v>
      </c>
      <c r="F55" s="90">
        <f>G35</f>
        <v>-7.4999999999999997E-2</v>
      </c>
      <c r="G55" s="169">
        <f>D55*E55*F55</f>
        <v>-8.437500000000001E-4</v>
      </c>
      <c r="H55" s="34"/>
      <c r="I55" s="34"/>
      <c r="J55" s="29"/>
    </row>
    <row r="56" spans="2:10" ht="15.75" customHeight="1" x14ac:dyDescent="0.2">
      <c r="B56" s="66"/>
      <c r="C56" s="18" t="s">
        <v>69</v>
      </c>
      <c r="D56" s="215">
        <f>D9</f>
        <v>0.35</v>
      </c>
      <c r="E56" s="90">
        <f>G19</f>
        <v>2.4999999999999994E-2</v>
      </c>
      <c r="F56" s="90">
        <f>G36</f>
        <v>-2.4999999999999994E-2</v>
      </c>
      <c r="G56" s="169">
        <f>D56*E56*F56</f>
        <v>-2.187499999999999E-4</v>
      </c>
      <c r="H56" s="34"/>
      <c r="I56" s="34"/>
      <c r="J56" s="29"/>
    </row>
    <row r="57" spans="2:10" ht="15.75" customHeight="1" x14ac:dyDescent="0.2">
      <c r="B57" s="66"/>
      <c r="C57" s="18" t="s">
        <v>66</v>
      </c>
      <c r="D57" s="215">
        <f>D10</f>
        <v>0.35</v>
      </c>
      <c r="E57" s="90">
        <f>G20</f>
        <v>-2.4999999999999994E-2</v>
      </c>
      <c r="F57" s="90">
        <f>G37</f>
        <v>2.4999999999999994E-2</v>
      </c>
      <c r="G57" s="169">
        <f>D57*E57*F57</f>
        <v>-2.187499999999999E-4</v>
      </c>
      <c r="H57" s="34"/>
      <c r="I57" s="34"/>
      <c r="J57" s="29"/>
    </row>
    <row r="58" spans="2:10" ht="15.75" customHeight="1" x14ac:dyDescent="0.2">
      <c r="B58" s="66"/>
      <c r="C58" s="18" t="s">
        <v>213</v>
      </c>
      <c r="D58" s="215">
        <f>D11</f>
        <v>0.15000000000000002</v>
      </c>
      <c r="E58" s="90">
        <f>G21</f>
        <v>-7.4999999999999997E-2</v>
      </c>
      <c r="F58" s="90">
        <f>G38</f>
        <v>7.5000000000000011E-2</v>
      </c>
      <c r="G58" s="174">
        <f>D58*E58*F58</f>
        <v>-8.4375000000000021E-4</v>
      </c>
      <c r="H58" s="34"/>
      <c r="I58" s="34"/>
      <c r="J58" s="29"/>
    </row>
    <row r="59" spans="2:10" ht="15.75" customHeight="1" x14ac:dyDescent="0.25">
      <c r="B59" s="66"/>
      <c r="C59" s="18"/>
      <c r="D59" s="18"/>
      <c r="E59" s="106"/>
      <c r="F59" s="32" t="s">
        <v>214</v>
      </c>
      <c r="G59" s="148">
        <f>SUM(G55:G58)</f>
        <v>-2.1250000000000002E-3</v>
      </c>
      <c r="H59" s="34"/>
      <c r="I59" s="34"/>
      <c r="J59" s="29"/>
    </row>
    <row r="60" spans="2:10" ht="15.75" customHeight="1" x14ac:dyDescent="0.25">
      <c r="B60" s="66"/>
      <c r="C60" s="18"/>
      <c r="D60" s="18"/>
      <c r="E60" s="106"/>
      <c r="F60" s="32"/>
      <c r="G60" s="32"/>
      <c r="H60" s="34"/>
      <c r="I60" s="34"/>
      <c r="J60" s="29"/>
    </row>
    <row r="61" spans="2:10" ht="15.75" customHeight="1" x14ac:dyDescent="0.25">
      <c r="B61" s="66"/>
      <c r="C61" s="18" t="s">
        <v>162</v>
      </c>
      <c r="D61" s="175">
        <f>G59/(E24*E41)</f>
        <v>-1</v>
      </c>
      <c r="E61" s="106"/>
      <c r="F61" s="32"/>
      <c r="G61" s="32"/>
      <c r="H61" s="34"/>
      <c r="I61" s="34"/>
      <c r="J61" s="29"/>
    </row>
    <row r="62" spans="2:10" ht="15.75" customHeight="1" x14ac:dyDescent="0.25">
      <c r="B62" s="66"/>
      <c r="C62" s="18"/>
      <c r="D62" s="18"/>
      <c r="E62" s="106"/>
      <c r="F62" s="32"/>
      <c r="G62" s="32"/>
      <c r="H62" s="34"/>
      <c r="I62" s="34"/>
      <c r="J62" s="29"/>
    </row>
    <row r="63" spans="2:10" ht="15.75" customHeight="1" x14ac:dyDescent="0.25">
      <c r="B63" s="66"/>
      <c r="C63" s="176" t="s">
        <v>248</v>
      </c>
      <c r="D63" s="18"/>
      <c r="E63" s="106"/>
      <c r="F63" s="32"/>
      <c r="G63" s="32"/>
      <c r="H63" s="34"/>
      <c r="I63" s="34"/>
      <c r="J63" s="29"/>
    </row>
    <row r="64" spans="2:10" ht="30" x14ac:dyDescent="0.2">
      <c r="B64" s="66"/>
      <c r="C64" s="69"/>
      <c r="D64" s="88" t="s">
        <v>64</v>
      </c>
      <c r="E64" s="70" t="s">
        <v>245</v>
      </c>
      <c r="F64" s="70" t="s">
        <v>247</v>
      </c>
      <c r="G64" s="173" t="s">
        <v>67</v>
      </c>
      <c r="H64" s="34"/>
      <c r="I64" s="34"/>
      <c r="J64" s="29"/>
    </row>
    <row r="65" spans="2:10" ht="15.75" customHeight="1" x14ac:dyDescent="0.2">
      <c r="B65" s="66"/>
      <c r="C65" s="18" t="s">
        <v>65</v>
      </c>
      <c r="D65" s="99">
        <f>D18</f>
        <v>0.15</v>
      </c>
      <c r="E65" s="90">
        <f>G26</f>
        <v>7.5000000000000011E-2</v>
      </c>
      <c r="F65" s="90">
        <f>G35</f>
        <v>-7.4999999999999997E-2</v>
      </c>
      <c r="G65" s="169">
        <f>D65*E65*F65</f>
        <v>-8.437500000000001E-4</v>
      </c>
      <c r="H65" s="34"/>
      <c r="I65" s="34"/>
      <c r="J65" s="29"/>
    </row>
    <row r="66" spans="2:10" ht="15.75" customHeight="1" x14ac:dyDescent="0.2">
      <c r="B66" s="66"/>
      <c r="C66" s="18" t="s">
        <v>69</v>
      </c>
      <c r="D66" s="99">
        <f>D19</f>
        <v>0.35</v>
      </c>
      <c r="E66" s="90">
        <f>G27</f>
        <v>-2.4999999999999994E-2</v>
      </c>
      <c r="F66" s="90">
        <f>G36</f>
        <v>-2.4999999999999994E-2</v>
      </c>
      <c r="G66" s="169">
        <f>D66*E66*F66</f>
        <v>2.187499999999999E-4</v>
      </c>
      <c r="H66" s="34"/>
      <c r="I66" s="34"/>
      <c r="J66" s="29"/>
    </row>
    <row r="67" spans="2:10" ht="15.75" customHeight="1" x14ac:dyDescent="0.2">
      <c r="B67" s="66"/>
      <c r="C67" s="18" t="s">
        <v>66</v>
      </c>
      <c r="D67" s="99">
        <f>D20</f>
        <v>0.35</v>
      </c>
      <c r="E67" s="90">
        <f>G28</f>
        <v>2.4999999999999994E-2</v>
      </c>
      <c r="F67" s="90">
        <f>G37</f>
        <v>2.4999999999999994E-2</v>
      </c>
      <c r="G67" s="169">
        <f>D67*E67*F67</f>
        <v>2.187499999999999E-4</v>
      </c>
      <c r="H67" s="34"/>
      <c r="I67" s="34"/>
      <c r="J67" s="29"/>
    </row>
    <row r="68" spans="2:10" ht="15.75" customHeight="1" x14ac:dyDescent="0.2">
      <c r="B68" s="66"/>
      <c r="C68" s="18" t="s">
        <v>213</v>
      </c>
      <c r="D68" s="99">
        <f>D21</f>
        <v>0.15000000000000002</v>
      </c>
      <c r="E68" s="90">
        <f>G29</f>
        <v>-7.4999999999999997E-2</v>
      </c>
      <c r="F68" s="90">
        <f>G38</f>
        <v>7.5000000000000011E-2</v>
      </c>
      <c r="G68" s="174">
        <f>D68*E68*F68</f>
        <v>-8.4375000000000021E-4</v>
      </c>
      <c r="H68" s="34"/>
      <c r="I68" s="34"/>
      <c r="J68" s="29"/>
    </row>
    <row r="69" spans="2:10" ht="15.75" customHeight="1" x14ac:dyDescent="0.25">
      <c r="B69" s="66"/>
      <c r="C69" s="18"/>
      <c r="D69" s="18"/>
      <c r="E69" s="106"/>
      <c r="F69" s="32" t="s">
        <v>214</v>
      </c>
      <c r="G69" s="148">
        <f>SUM(G65:G68)</f>
        <v>-1.2500000000000007E-3</v>
      </c>
      <c r="H69" s="34"/>
      <c r="I69" s="34"/>
      <c r="J69" s="29"/>
    </row>
    <row r="70" spans="2:10" ht="15.75" customHeight="1" x14ac:dyDescent="0.25">
      <c r="B70" s="66"/>
      <c r="C70" s="18"/>
      <c r="D70" s="18"/>
      <c r="E70" s="106"/>
      <c r="F70" s="32"/>
      <c r="G70" s="32"/>
      <c r="H70" s="34"/>
      <c r="I70" s="34"/>
      <c r="J70" s="29"/>
    </row>
    <row r="71" spans="2:10" ht="15.75" customHeight="1" x14ac:dyDescent="0.25">
      <c r="B71" s="66"/>
      <c r="C71" s="18" t="s">
        <v>162</v>
      </c>
      <c r="D71" s="175">
        <f>G69/(E32*E41)</f>
        <v>-0.5882352941176473</v>
      </c>
      <c r="E71" s="106"/>
      <c r="F71" s="32"/>
      <c r="G71" s="32"/>
      <c r="H71" s="34"/>
      <c r="I71" s="34"/>
      <c r="J71" s="29"/>
    </row>
    <row r="72" spans="2:10" ht="15.75" customHeight="1" x14ac:dyDescent="0.25">
      <c r="B72" s="66"/>
      <c r="C72" s="18"/>
      <c r="D72" s="18"/>
      <c r="E72" s="106"/>
      <c r="F72" s="32"/>
      <c r="G72" s="32"/>
      <c r="H72" s="34"/>
      <c r="I72" s="34"/>
      <c r="J72" s="29"/>
    </row>
    <row r="73" spans="2:10" ht="15.75" customHeight="1" x14ac:dyDescent="0.25">
      <c r="B73" s="66" t="s">
        <v>112</v>
      </c>
      <c r="C73" s="176" t="s">
        <v>249</v>
      </c>
      <c r="D73" s="18"/>
      <c r="E73" s="106"/>
      <c r="F73" s="32"/>
      <c r="G73" s="32"/>
      <c r="H73" s="34"/>
      <c r="I73" s="34"/>
      <c r="J73" s="29"/>
    </row>
    <row r="74" spans="2:10" ht="15.75" customHeight="1" x14ac:dyDescent="0.25">
      <c r="B74" s="66"/>
      <c r="C74" s="18" t="s">
        <v>79</v>
      </c>
      <c r="D74" s="177">
        <f>(0.5*F22)+(0.5*F30)</f>
        <v>0.125</v>
      </c>
      <c r="E74" s="106"/>
      <c r="F74" s="32"/>
      <c r="G74" s="32"/>
      <c r="H74" s="34"/>
      <c r="I74" s="34"/>
      <c r="J74" s="29"/>
    </row>
    <row r="75" spans="2:10" ht="15.75" customHeight="1" x14ac:dyDescent="0.25">
      <c r="B75" s="66"/>
      <c r="C75" s="18"/>
      <c r="D75" s="18"/>
      <c r="E75" s="106"/>
      <c r="F75" s="32"/>
      <c r="G75" s="32"/>
      <c r="H75" s="34"/>
      <c r="I75" s="34"/>
      <c r="J75" s="29"/>
    </row>
    <row r="76" spans="2:10" ht="15.75" customHeight="1" x14ac:dyDescent="0.25">
      <c r="B76" s="66"/>
      <c r="C76" s="18" t="s">
        <v>216</v>
      </c>
      <c r="D76" s="178">
        <f>((0.5^2)*I30)+((0.5^2)*I39)+(2*0.5*0.5*E32*E41*D51)</f>
        <v>1.6875000000000004E-3</v>
      </c>
      <c r="E76" s="106"/>
      <c r="F76" s="32"/>
      <c r="G76" s="32"/>
      <c r="H76" s="34"/>
      <c r="I76" s="34"/>
      <c r="J76" s="29"/>
    </row>
    <row r="77" spans="2:10" ht="15.75" customHeight="1" x14ac:dyDescent="0.25">
      <c r="B77" s="66"/>
      <c r="C77" s="18"/>
      <c r="D77" s="18"/>
      <c r="E77" s="106"/>
      <c r="F77" s="32"/>
      <c r="G77" s="32"/>
      <c r="H77" s="34"/>
      <c r="I77" s="34"/>
      <c r="J77" s="29"/>
    </row>
    <row r="78" spans="2:10" ht="15.75" customHeight="1" x14ac:dyDescent="0.25">
      <c r="B78" s="66"/>
      <c r="C78" s="18" t="s">
        <v>215</v>
      </c>
      <c r="D78" s="177">
        <f>SQRT(D76)</f>
        <v>4.1079191812887467E-2</v>
      </c>
      <c r="E78" s="106"/>
      <c r="F78" s="32"/>
      <c r="G78" s="32"/>
      <c r="H78" s="34"/>
      <c r="I78" s="34"/>
      <c r="J78" s="29"/>
    </row>
    <row r="79" spans="2:10" ht="15.75" customHeight="1" x14ac:dyDescent="0.25">
      <c r="B79" s="66"/>
      <c r="C79" s="18"/>
      <c r="D79" s="18"/>
      <c r="E79" s="106"/>
      <c r="F79" s="32"/>
      <c r="G79" s="32"/>
      <c r="H79" s="34"/>
      <c r="I79" s="34"/>
      <c r="J79" s="29"/>
    </row>
    <row r="80" spans="2:10" ht="15.75" customHeight="1" x14ac:dyDescent="0.25">
      <c r="B80" s="66" t="s">
        <v>16</v>
      </c>
      <c r="C80" s="176" t="s">
        <v>250</v>
      </c>
      <c r="D80" s="18"/>
      <c r="E80" s="106"/>
      <c r="F80" s="32"/>
      <c r="G80" s="32"/>
      <c r="H80" s="34"/>
      <c r="I80" s="34"/>
      <c r="J80" s="29"/>
    </row>
    <row r="81" spans="2:10" ht="15.75" customHeight="1" x14ac:dyDescent="0.25">
      <c r="B81" s="66"/>
      <c r="C81" s="18" t="s">
        <v>79</v>
      </c>
      <c r="D81" s="177">
        <f>(0.5*F22)+(0.5*F39)</f>
        <v>0.125</v>
      </c>
      <c r="E81" s="106"/>
      <c r="F81" s="32"/>
      <c r="G81" s="32"/>
      <c r="H81" s="34"/>
      <c r="I81" s="34"/>
      <c r="J81" s="29"/>
    </row>
    <row r="82" spans="2:10" ht="15.75" customHeight="1" x14ac:dyDescent="0.25">
      <c r="B82" s="66"/>
      <c r="C82" s="18"/>
      <c r="D82" s="18"/>
      <c r="E82" s="106"/>
      <c r="F82" s="32"/>
      <c r="G82" s="32"/>
      <c r="H82" s="34"/>
      <c r="I82" s="34"/>
      <c r="J82" s="29"/>
    </row>
    <row r="83" spans="2:10" ht="15.75" customHeight="1" x14ac:dyDescent="0.25">
      <c r="B83" s="66"/>
      <c r="C83" s="18" t="s">
        <v>216</v>
      </c>
      <c r="D83" s="179">
        <f>((0.5^2)*I22)+((0.5^2)*I39)+(2*0.5*0.5*E24*E41*D61)</f>
        <v>0</v>
      </c>
      <c r="E83" s="106"/>
      <c r="F83" s="32"/>
      <c r="G83" s="32"/>
      <c r="H83" s="34"/>
      <c r="I83" s="34"/>
      <c r="J83" s="29"/>
    </row>
    <row r="84" spans="2:10" ht="15.75" customHeight="1" x14ac:dyDescent="0.25">
      <c r="B84" s="66"/>
      <c r="C84" s="18"/>
      <c r="D84" s="18"/>
      <c r="E84" s="106"/>
      <c r="F84" s="32"/>
      <c r="G84" s="32"/>
      <c r="H84" s="34"/>
      <c r="I84" s="34"/>
      <c r="J84" s="29"/>
    </row>
    <row r="85" spans="2:10" ht="15.75" customHeight="1" x14ac:dyDescent="0.25">
      <c r="B85" s="66"/>
      <c r="C85" s="18" t="s">
        <v>215</v>
      </c>
      <c r="D85" s="177">
        <f>SQRT(D83)</f>
        <v>0</v>
      </c>
      <c r="E85" s="106"/>
      <c r="F85" s="32"/>
      <c r="G85" s="32"/>
      <c r="H85" s="34"/>
      <c r="I85" s="34"/>
      <c r="J85" s="29"/>
    </row>
    <row r="86" spans="2:10" ht="15.75" customHeight="1" x14ac:dyDescent="0.25">
      <c r="B86" s="66"/>
      <c r="C86" s="18"/>
      <c r="D86" s="18"/>
      <c r="E86" s="106"/>
      <c r="F86" s="32"/>
      <c r="G86" s="32"/>
      <c r="H86" s="34"/>
      <c r="I86" s="34"/>
      <c r="J86" s="29"/>
    </row>
    <row r="87" spans="2:10" ht="15.75" customHeight="1" x14ac:dyDescent="0.25">
      <c r="B87" s="66" t="s">
        <v>217</v>
      </c>
      <c r="C87" s="176" t="s">
        <v>251</v>
      </c>
      <c r="D87" s="18"/>
      <c r="E87" s="106"/>
      <c r="F87" s="32"/>
      <c r="G87" s="32"/>
      <c r="H87" s="34"/>
      <c r="I87" s="34"/>
      <c r="J87" s="29"/>
    </row>
    <row r="88" spans="2:10" ht="15.75" customHeight="1" x14ac:dyDescent="0.25">
      <c r="B88" s="66"/>
      <c r="C88" s="18" t="s">
        <v>79</v>
      </c>
      <c r="D88" s="177">
        <f>(0.5*F30)+(0.5*F39)</f>
        <v>0.125</v>
      </c>
      <c r="E88" s="106"/>
      <c r="F88" s="32"/>
      <c r="G88" s="32"/>
      <c r="H88" s="34"/>
      <c r="I88" s="34"/>
      <c r="J88" s="29"/>
    </row>
    <row r="89" spans="2:10" ht="15.75" customHeight="1" x14ac:dyDescent="0.25">
      <c r="B89" s="66"/>
      <c r="C89" s="18"/>
      <c r="D89" s="18"/>
      <c r="E89" s="106"/>
      <c r="F89" s="32"/>
      <c r="G89" s="32"/>
      <c r="H89" s="34"/>
      <c r="I89" s="34"/>
      <c r="J89" s="29"/>
    </row>
    <row r="90" spans="2:10" ht="15.75" customHeight="1" x14ac:dyDescent="0.25">
      <c r="B90" s="66"/>
      <c r="C90" s="18" t="s">
        <v>216</v>
      </c>
      <c r="D90" s="179">
        <f>((0.5^2)*I30)+((0.5^2)*I39)+(2*0.5*0.5*E32*E41*D71)</f>
        <v>4.3749999999999974E-4</v>
      </c>
      <c r="E90" s="106"/>
      <c r="F90" s="32"/>
      <c r="G90" s="32"/>
      <c r="H90" s="34"/>
      <c r="I90" s="34"/>
      <c r="J90" s="29"/>
    </row>
    <row r="91" spans="2:10" ht="15.75" customHeight="1" x14ac:dyDescent="0.25">
      <c r="B91" s="66"/>
      <c r="C91" s="18"/>
      <c r="D91" s="18"/>
      <c r="E91" s="106"/>
      <c r="F91" s="32"/>
      <c r="G91" s="32"/>
      <c r="H91" s="34"/>
      <c r="I91" s="34"/>
      <c r="J91" s="29"/>
    </row>
    <row r="92" spans="2:10" ht="15.75" customHeight="1" x14ac:dyDescent="0.25">
      <c r="B92" s="66"/>
      <c r="C92" s="18" t="s">
        <v>215</v>
      </c>
      <c r="D92" s="177">
        <f>SQRT(D90)</f>
        <v>2.0916500663351881E-2</v>
      </c>
      <c r="E92" s="106"/>
      <c r="F92" s="32"/>
      <c r="G92" s="32"/>
      <c r="H92" s="34"/>
      <c r="I92" s="34"/>
      <c r="J92" s="29"/>
    </row>
    <row r="93" spans="2:10" ht="15.75" customHeight="1" x14ac:dyDescent="0.25">
      <c r="B93" s="66"/>
      <c r="C93" s="18"/>
      <c r="D93" s="18"/>
      <c r="E93" s="106"/>
      <c r="F93" s="32"/>
      <c r="G93" s="32"/>
      <c r="H93" s="34"/>
      <c r="I93" s="34"/>
      <c r="J93" s="29"/>
    </row>
    <row r="94" spans="2:10" ht="15.75" customHeight="1" x14ac:dyDescent="0.25">
      <c r="B94" s="66" t="s">
        <v>218</v>
      </c>
      <c r="C94" s="180" t="s">
        <v>219</v>
      </c>
      <c r="D94" s="18"/>
      <c r="E94" s="106"/>
      <c r="F94" s="32"/>
      <c r="G94" s="32"/>
      <c r="H94" s="34"/>
      <c r="I94" s="34"/>
      <c r="J94" s="29"/>
    </row>
    <row r="95" spans="2:10" ht="15.75" customHeight="1" x14ac:dyDescent="0.25">
      <c r="B95" s="66"/>
      <c r="C95" s="181" t="s">
        <v>267</v>
      </c>
      <c r="D95" s="18"/>
      <c r="E95" s="106"/>
      <c r="F95" s="32"/>
      <c r="G95" s="32"/>
      <c r="H95" s="34"/>
      <c r="I95" s="34"/>
      <c r="J95" s="29"/>
    </row>
    <row r="96" spans="2:10" ht="15.75" customHeight="1" x14ac:dyDescent="0.25">
      <c r="B96" s="66"/>
      <c r="C96" s="111" t="s">
        <v>268</v>
      </c>
      <c r="D96" s="18"/>
      <c r="E96" s="106"/>
      <c r="F96" s="32"/>
      <c r="G96" s="32"/>
      <c r="H96" s="34"/>
      <c r="I96" s="34"/>
      <c r="J96" s="29"/>
    </row>
    <row r="97" spans="2:10" ht="15.75" customHeight="1" x14ac:dyDescent="0.25">
      <c r="B97" s="66"/>
      <c r="C97" s="111" t="s">
        <v>252</v>
      </c>
      <c r="D97" s="18"/>
      <c r="E97" s="106"/>
      <c r="F97" s="32"/>
      <c r="G97" s="32"/>
      <c r="H97" s="34"/>
      <c r="I97" s="34"/>
      <c r="J97" s="29"/>
    </row>
    <row r="98" spans="2:10" ht="15.75" customHeight="1" thickBot="1" x14ac:dyDescent="0.25">
      <c r="B98" s="105"/>
      <c r="C98" s="35"/>
      <c r="D98" s="35"/>
      <c r="E98" s="35"/>
      <c r="F98" s="42"/>
      <c r="G98" s="43"/>
      <c r="H98" s="44"/>
      <c r="I98" s="44"/>
      <c r="J98" s="21"/>
    </row>
    <row r="99" spans="2:10" ht="15.75" customHeight="1" x14ac:dyDescent="0.2"/>
    <row r="100" spans="2:10" ht="15.75" customHeight="1" x14ac:dyDescent="0.2"/>
    <row r="101" spans="2:10" ht="15.75" customHeight="1" x14ac:dyDescent="0.2"/>
    <row r="102" spans="2:10" ht="15.75" customHeight="1" x14ac:dyDescent="0.2"/>
    <row r="103" spans="2:10" ht="15.75" customHeight="1" x14ac:dyDescent="0.2"/>
    <row r="104" spans="2:10" ht="15.75" customHeight="1" x14ac:dyDescent="0.2"/>
    <row r="105" spans="2:10" ht="15.75" customHeight="1" x14ac:dyDescent="0.2"/>
    <row r="106" spans="2:10" ht="15.75" customHeight="1" x14ac:dyDescent="0.2"/>
    <row r="107" spans="2:10" ht="15.75" customHeight="1" x14ac:dyDescent="0.2"/>
    <row r="108" spans="2:10" ht="15.75" customHeight="1" x14ac:dyDescent="0.2"/>
    <row r="109" spans="2:10" ht="15.75" customHeight="1" x14ac:dyDescent="0.2"/>
    <row r="110" spans="2:10" ht="15.75" customHeight="1" x14ac:dyDescent="0.2"/>
    <row r="111" spans="2:10" ht="15.75" customHeight="1" x14ac:dyDescent="0.2"/>
    <row r="112" spans="2:10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</sheetData>
  <phoneticPr fontId="0" type="noConversion"/>
  <pageMargins left="0.75" right="0.75" top="1" bottom="1" header="0.5" footer="0.5"/>
  <pageSetup scale="72" orientation="portrait" horizontalDpi="300" r:id="rId1"/>
  <headerFooter alignWithMargins="0"/>
  <rowBreaks count="1" manualBreakCount="1">
    <brk id="52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38"/>
  <dimension ref="B1:I69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3.140625" customWidth="1"/>
    <col min="4" max="4" width="17.42578125" customWidth="1"/>
    <col min="5" max="5" width="15.140625" customWidth="1"/>
    <col min="6" max="6" width="16.42578125" customWidth="1"/>
    <col min="7" max="7" width="3.140625" customWidth="1"/>
    <col min="8" max="9" width="14.28515625" customWidth="1"/>
    <col min="10" max="10" width="3.140625" customWidth="1"/>
  </cols>
  <sheetData>
    <row r="1" spans="2:9" ht="18" x14ac:dyDescent="0.25">
      <c r="C1" s="1" t="s">
        <v>258</v>
      </c>
      <c r="D1" s="1"/>
      <c r="E1" s="1"/>
    </row>
    <row r="2" spans="2:9" ht="15.75" customHeight="1" x14ac:dyDescent="0.2">
      <c r="C2" s="2" t="s">
        <v>212</v>
      </c>
      <c r="D2" s="2"/>
      <c r="E2" s="2"/>
    </row>
    <row r="3" spans="2:9" ht="15.75" customHeight="1" x14ac:dyDescent="0.2"/>
    <row r="4" spans="2:9" ht="15.75" customHeight="1" x14ac:dyDescent="0.2">
      <c r="C4" s="3" t="s">
        <v>1</v>
      </c>
      <c r="D4" s="3"/>
      <c r="E4" s="3"/>
      <c r="F4" s="2"/>
      <c r="G4" s="2"/>
      <c r="H4" s="2"/>
      <c r="I4" s="2"/>
    </row>
    <row r="5" spans="2:9" ht="15.75" customHeight="1" thickBot="1" x14ac:dyDescent="0.25">
      <c r="C5" s="23"/>
      <c r="D5" s="23"/>
      <c r="E5" s="23"/>
      <c r="F5" s="24"/>
      <c r="G5" s="2"/>
      <c r="H5" s="2"/>
      <c r="I5" s="2"/>
    </row>
    <row r="6" spans="2:9" ht="15.75" customHeight="1" x14ac:dyDescent="0.2">
      <c r="B6" s="4"/>
      <c r="C6" s="25"/>
      <c r="D6" s="25"/>
      <c r="E6" s="25"/>
      <c r="F6" s="26"/>
      <c r="G6" s="6"/>
      <c r="H6" s="37"/>
      <c r="I6" s="37"/>
    </row>
    <row r="7" spans="2:9" ht="15.75" customHeight="1" x14ac:dyDescent="0.2">
      <c r="B7" s="7"/>
      <c r="C7" s="68" t="s">
        <v>63</v>
      </c>
      <c r="D7" s="84" t="s">
        <v>64</v>
      </c>
      <c r="E7" s="84" t="s">
        <v>76</v>
      </c>
      <c r="F7" s="87" t="s">
        <v>77</v>
      </c>
      <c r="G7" s="30"/>
      <c r="H7" s="38"/>
      <c r="I7" s="38"/>
    </row>
    <row r="8" spans="2:9" ht="15.75" customHeight="1" x14ac:dyDescent="0.2">
      <c r="B8" s="7"/>
      <c r="C8" s="81" t="s">
        <v>86</v>
      </c>
      <c r="D8" s="86">
        <v>0.15</v>
      </c>
      <c r="E8" s="86">
        <v>-0.1</v>
      </c>
      <c r="F8" s="86">
        <v>-0.08</v>
      </c>
      <c r="G8" s="30"/>
      <c r="H8" s="38"/>
      <c r="I8" s="38"/>
    </row>
    <row r="9" spans="2:9" ht="15.75" customHeight="1" x14ac:dyDescent="0.2">
      <c r="B9" s="7"/>
      <c r="C9" s="81" t="s">
        <v>69</v>
      </c>
      <c r="D9" s="86">
        <v>0.6</v>
      </c>
      <c r="E9" s="86">
        <v>0.09</v>
      </c>
      <c r="F9" s="86">
        <v>0.08</v>
      </c>
      <c r="G9" s="30"/>
      <c r="H9" s="38"/>
      <c r="I9" s="38"/>
    </row>
    <row r="10" spans="2:9" ht="15.75" customHeight="1" x14ac:dyDescent="0.2">
      <c r="B10" s="7"/>
      <c r="C10" s="81" t="s">
        <v>66</v>
      </c>
      <c r="D10" s="220">
        <f>1-D8-D9</f>
        <v>0.25</v>
      </c>
      <c r="E10" s="86">
        <v>0.32</v>
      </c>
      <c r="F10" s="86">
        <v>0.26</v>
      </c>
      <c r="G10" s="30"/>
      <c r="H10" s="38"/>
      <c r="I10" s="38"/>
    </row>
    <row r="11" spans="2:9" ht="15.75" customHeight="1" x14ac:dyDescent="0.2">
      <c r="B11" s="7"/>
      <c r="C11" s="81"/>
      <c r="D11" s="86"/>
      <c r="E11" s="86"/>
      <c r="F11" s="86"/>
      <c r="G11" s="30"/>
      <c r="H11" s="38"/>
      <c r="I11" s="38"/>
    </row>
    <row r="12" spans="2:9" ht="15.75" customHeight="1" x14ac:dyDescent="0.2">
      <c r="B12" s="7"/>
      <c r="C12" s="118" t="s">
        <v>279</v>
      </c>
      <c r="D12" s="110"/>
      <c r="E12" s="86"/>
      <c r="F12" s="86">
        <v>0.25</v>
      </c>
      <c r="G12" s="30"/>
      <c r="H12" s="38"/>
      <c r="I12" s="38"/>
    </row>
    <row r="13" spans="2:9" ht="15.75" customHeight="1" thickBot="1" x14ac:dyDescent="0.25">
      <c r="B13" s="10"/>
      <c r="C13" s="11"/>
      <c r="D13" s="11"/>
      <c r="E13" s="11"/>
      <c r="F13" s="11"/>
      <c r="G13" s="12"/>
      <c r="H13" s="37"/>
      <c r="I13" s="37"/>
    </row>
    <row r="14" spans="2:9" ht="15.75" customHeight="1" x14ac:dyDescent="0.2">
      <c r="C14" s="2"/>
      <c r="D14" s="2"/>
      <c r="E14" s="2"/>
      <c r="F14" s="2"/>
      <c r="G14" s="2"/>
      <c r="H14" s="2"/>
      <c r="I14" s="2"/>
    </row>
    <row r="15" spans="2:9" ht="15.75" customHeight="1" x14ac:dyDescent="0.2">
      <c r="C15" s="3" t="s">
        <v>2</v>
      </c>
      <c r="D15" s="3"/>
      <c r="E15" s="3"/>
      <c r="F15" s="2"/>
      <c r="G15" s="2"/>
      <c r="H15" s="2"/>
      <c r="I15" s="2"/>
    </row>
    <row r="16" spans="2:9" ht="15.75" customHeight="1" thickBot="1" x14ac:dyDescent="0.25">
      <c r="C16" s="23"/>
      <c r="D16" s="23"/>
      <c r="E16" s="23"/>
      <c r="F16" s="2"/>
      <c r="G16" s="2"/>
      <c r="H16" s="2"/>
      <c r="I16" s="2"/>
    </row>
    <row r="17" spans="2:7" ht="15.75" customHeight="1" x14ac:dyDescent="0.2">
      <c r="B17" s="13"/>
      <c r="C17" s="15"/>
      <c r="D17" s="15"/>
      <c r="E17" s="15"/>
      <c r="F17" s="31"/>
      <c r="G17" s="28"/>
    </row>
    <row r="18" spans="2:7" ht="15" x14ac:dyDescent="0.2">
      <c r="B18" s="66" t="s">
        <v>14</v>
      </c>
      <c r="C18" s="69" t="s">
        <v>76</v>
      </c>
      <c r="D18" s="88" t="s">
        <v>64</v>
      </c>
      <c r="E18" s="82" t="s">
        <v>36</v>
      </c>
      <c r="F18" s="75" t="s">
        <v>67</v>
      </c>
      <c r="G18" s="29"/>
    </row>
    <row r="19" spans="2:7" ht="15.75" customHeight="1" x14ac:dyDescent="0.2">
      <c r="B19" s="66"/>
      <c r="C19" s="18" t="s">
        <v>65</v>
      </c>
      <c r="D19" s="215">
        <f t="shared" ref="D19:E21" si="0">D8</f>
        <v>0.15</v>
      </c>
      <c r="E19" s="216">
        <f t="shared" si="0"/>
        <v>-0.1</v>
      </c>
      <c r="F19" s="90">
        <f>D19*E19</f>
        <v>-1.4999999999999999E-2</v>
      </c>
      <c r="G19" s="29"/>
    </row>
    <row r="20" spans="2:7" ht="15.75" customHeight="1" x14ac:dyDescent="0.2">
      <c r="B20" s="66"/>
      <c r="C20" s="18" t="s">
        <v>69</v>
      </c>
      <c r="D20" s="215">
        <f t="shared" si="0"/>
        <v>0.6</v>
      </c>
      <c r="E20" s="216">
        <f t="shared" si="0"/>
        <v>0.09</v>
      </c>
      <c r="F20" s="90">
        <f>D20*E20</f>
        <v>5.3999999999999999E-2</v>
      </c>
      <c r="G20" s="29"/>
    </row>
    <row r="21" spans="2:7" ht="15.75" customHeight="1" x14ac:dyDescent="0.2">
      <c r="B21" s="66"/>
      <c r="C21" s="18" t="s">
        <v>66</v>
      </c>
      <c r="D21" s="215">
        <f t="shared" si="0"/>
        <v>0.25</v>
      </c>
      <c r="E21" s="216">
        <f t="shared" si="0"/>
        <v>0.32</v>
      </c>
      <c r="F21" s="92">
        <f>D21*E21</f>
        <v>0.08</v>
      </c>
      <c r="G21" s="29"/>
    </row>
    <row r="22" spans="2:7" ht="15.75" customHeight="1" x14ac:dyDescent="0.25">
      <c r="B22" s="66"/>
      <c r="C22" s="18"/>
      <c r="D22" s="18"/>
      <c r="E22" s="91" t="s">
        <v>79</v>
      </c>
      <c r="F22" s="168">
        <f>F19+F20+F21</f>
        <v>0.11899999999999999</v>
      </c>
      <c r="G22" s="29"/>
    </row>
    <row r="23" spans="2:7" ht="15.75" customHeight="1" x14ac:dyDescent="0.2">
      <c r="B23" s="66"/>
      <c r="C23" s="18"/>
      <c r="D23" s="18"/>
      <c r="E23" s="14"/>
      <c r="F23" s="32"/>
      <c r="G23" s="29"/>
    </row>
    <row r="24" spans="2:7" ht="15" x14ac:dyDescent="0.2">
      <c r="B24" s="66"/>
      <c r="C24" s="69" t="s">
        <v>77</v>
      </c>
      <c r="D24" s="88" t="s">
        <v>64</v>
      </c>
      <c r="E24" s="82" t="s">
        <v>36</v>
      </c>
      <c r="F24" s="40" t="s">
        <v>67</v>
      </c>
      <c r="G24" s="29"/>
    </row>
    <row r="25" spans="2:7" ht="15.75" customHeight="1" x14ac:dyDescent="0.2">
      <c r="B25" s="66"/>
      <c r="C25" s="18" t="s">
        <v>65</v>
      </c>
      <c r="D25" s="215">
        <f>D19</f>
        <v>0.15</v>
      </c>
      <c r="E25" s="216">
        <f>F8</f>
        <v>-0.08</v>
      </c>
      <c r="F25" s="90">
        <f>D25*E25</f>
        <v>-1.2E-2</v>
      </c>
      <c r="G25" s="29"/>
    </row>
    <row r="26" spans="2:7" ht="15.75" customHeight="1" x14ac:dyDescent="0.2">
      <c r="B26" s="66"/>
      <c r="C26" s="18" t="s">
        <v>69</v>
      </c>
      <c r="D26" s="215">
        <f>D20</f>
        <v>0.6</v>
      </c>
      <c r="E26" s="216">
        <f>F9</f>
        <v>0.08</v>
      </c>
      <c r="F26" s="90">
        <f>D26*E26</f>
        <v>4.8000000000000001E-2</v>
      </c>
      <c r="G26" s="29"/>
    </row>
    <row r="27" spans="2:7" ht="15.75" customHeight="1" x14ac:dyDescent="0.2">
      <c r="B27" s="66"/>
      <c r="C27" s="18" t="s">
        <v>66</v>
      </c>
      <c r="D27" s="215">
        <f>D21</f>
        <v>0.25</v>
      </c>
      <c r="E27" s="216">
        <f>F10</f>
        <v>0.26</v>
      </c>
      <c r="F27" s="92">
        <f>D27*E27</f>
        <v>6.5000000000000002E-2</v>
      </c>
      <c r="G27" s="29"/>
    </row>
    <row r="28" spans="2:7" ht="15.75" customHeight="1" x14ac:dyDescent="0.25">
      <c r="B28" s="66"/>
      <c r="C28" s="18"/>
      <c r="D28" s="18"/>
      <c r="E28" s="91" t="s">
        <v>79</v>
      </c>
      <c r="F28" s="168">
        <f>F25+F26+F27</f>
        <v>0.10100000000000001</v>
      </c>
      <c r="G28" s="29"/>
    </row>
    <row r="29" spans="2:7" ht="15.75" customHeight="1" x14ac:dyDescent="0.25">
      <c r="B29" s="66"/>
      <c r="C29" s="18"/>
      <c r="D29" s="18"/>
      <c r="E29" s="106"/>
      <c r="F29" s="32"/>
      <c r="G29" s="29"/>
    </row>
    <row r="30" spans="2:7" ht="15.75" customHeight="1" x14ac:dyDescent="0.25">
      <c r="B30" s="66" t="s">
        <v>15</v>
      </c>
      <c r="C30" s="18" t="s">
        <v>221</v>
      </c>
      <c r="D30" s="177">
        <f>(F22-F28)/F12</f>
        <v>7.1999999999999953E-2</v>
      </c>
      <c r="E30" s="182" t="s">
        <v>222</v>
      </c>
      <c r="F30" s="32"/>
      <c r="G30" s="29"/>
    </row>
    <row r="31" spans="2:7" ht="15.75" customHeight="1" thickBot="1" x14ac:dyDescent="0.25">
      <c r="B31" s="105"/>
      <c r="C31" s="35"/>
      <c r="D31" s="35"/>
      <c r="E31" s="35"/>
      <c r="F31" s="42"/>
      <c r="G31" s="21"/>
    </row>
    <row r="32" spans="2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</sheetData>
  <phoneticPr fontId="0" type="noConversion"/>
  <pageMargins left="0.75" right="0.75" top="1" bottom="1" header="0.5" footer="0.5"/>
  <pageSetup scale="72" orientation="portrait" horizont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40"/>
  <dimension ref="B1:J801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34.85546875" bestFit="1" customWidth="1"/>
    <col min="4" max="4" width="28.5703125" bestFit="1" customWidth="1"/>
    <col min="5" max="9" width="14.28515625" customWidth="1"/>
  </cols>
  <sheetData>
    <row r="1" spans="2:7" ht="18" x14ac:dyDescent="0.25">
      <c r="C1" s="1" t="s">
        <v>258</v>
      </c>
      <c r="D1" s="1"/>
      <c r="E1" s="1"/>
    </row>
    <row r="2" spans="2:7" ht="15.75" customHeight="1" x14ac:dyDescent="0.2">
      <c r="C2" s="2" t="s">
        <v>220</v>
      </c>
      <c r="D2" s="2"/>
      <c r="E2" s="2"/>
    </row>
    <row r="3" spans="2:7" ht="15.75" customHeight="1" x14ac:dyDescent="0.2"/>
    <row r="4" spans="2:7" ht="15.75" customHeight="1" x14ac:dyDescent="0.2">
      <c r="C4" s="3" t="s">
        <v>1</v>
      </c>
      <c r="D4" s="3"/>
      <c r="E4" s="3"/>
      <c r="F4" s="2"/>
    </row>
    <row r="5" spans="2:7" ht="15.75" customHeight="1" thickBot="1" x14ac:dyDescent="0.25">
      <c r="C5" s="23"/>
      <c r="D5" s="23"/>
      <c r="E5" s="23"/>
      <c r="F5" s="2"/>
    </row>
    <row r="6" spans="2:7" ht="15.75" customHeight="1" x14ac:dyDescent="0.2">
      <c r="B6" s="4"/>
      <c r="C6" s="25"/>
      <c r="D6" s="25"/>
      <c r="E6" s="25"/>
      <c r="F6" s="6"/>
      <c r="G6" s="37"/>
    </row>
    <row r="7" spans="2:7" ht="15.75" customHeight="1" x14ac:dyDescent="0.2">
      <c r="B7" s="7"/>
      <c r="C7" s="139" t="s">
        <v>224</v>
      </c>
      <c r="D7" s="187">
        <v>75</v>
      </c>
      <c r="E7" s="167"/>
      <c r="F7" s="27"/>
      <c r="G7" s="37"/>
    </row>
    <row r="8" spans="2:7" ht="15.75" customHeight="1" x14ac:dyDescent="0.2">
      <c r="B8" s="7"/>
      <c r="C8" s="183"/>
      <c r="D8" s="184" t="s">
        <v>225</v>
      </c>
      <c r="E8" s="185" t="s">
        <v>227</v>
      </c>
      <c r="F8" s="27"/>
      <c r="G8" s="37"/>
    </row>
    <row r="9" spans="2:7" ht="15.75" customHeight="1" x14ac:dyDescent="0.2">
      <c r="B9" s="7"/>
      <c r="C9" s="139" t="s">
        <v>65</v>
      </c>
      <c r="D9" s="188">
        <v>64</v>
      </c>
      <c r="E9" s="164">
        <v>0.2</v>
      </c>
      <c r="F9" s="27"/>
      <c r="G9" s="37"/>
    </row>
    <row r="10" spans="2:7" ht="15.75" customHeight="1" x14ac:dyDescent="0.2">
      <c r="B10" s="96"/>
      <c r="C10" s="139" t="s">
        <v>69</v>
      </c>
      <c r="D10" s="188">
        <v>87</v>
      </c>
      <c r="E10" s="164">
        <v>0.6</v>
      </c>
      <c r="F10" s="30"/>
      <c r="G10" s="38"/>
    </row>
    <row r="11" spans="2:7" ht="15.75" customHeight="1" x14ac:dyDescent="0.2">
      <c r="B11" s="96"/>
      <c r="C11" s="139" t="s">
        <v>226</v>
      </c>
      <c r="D11" s="188">
        <v>97</v>
      </c>
      <c r="E11" s="233">
        <f>1-E9-E10</f>
        <v>0.20000000000000007</v>
      </c>
      <c r="F11" s="30"/>
      <c r="G11" s="38"/>
    </row>
    <row r="12" spans="2:7" ht="15.75" customHeight="1" x14ac:dyDescent="0.2">
      <c r="B12" s="96"/>
      <c r="C12" s="139"/>
      <c r="D12" s="186"/>
      <c r="E12" s="164"/>
      <c r="F12" s="30"/>
      <c r="G12" s="38"/>
    </row>
    <row r="13" spans="2:7" ht="15.75" customHeight="1" x14ac:dyDescent="0.2">
      <c r="B13" s="96"/>
      <c r="C13" s="139" t="s">
        <v>228</v>
      </c>
      <c r="D13" s="189">
        <v>0.7</v>
      </c>
      <c r="E13" s="164"/>
      <c r="F13" s="30"/>
      <c r="G13" s="38"/>
    </row>
    <row r="14" spans="2:7" ht="15.75" customHeight="1" x14ac:dyDescent="0.2">
      <c r="B14" s="96"/>
      <c r="C14" s="139" t="s">
        <v>50</v>
      </c>
      <c r="D14" s="164">
        <v>0.14000000000000001</v>
      </c>
      <c r="E14" s="164"/>
      <c r="F14" s="30"/>
      <c r="G14" s="38"/>
    </row>
    <row r="15" spans="2:7" ht="15.75" customHeight="1" x14ac:dyDescent="0.2">
      <c r="B15" s="96"/>
      <c r="C15" s="139" t="s">
        <v>176</v>
      </c>
      <c r="D15" s="164">
        <v>0.34</v>
      </c>
      <c r="E15" s="164"/>
      <c r="F15" s="30"/>
      <c r="G15" s="38"/>
    </row>
    <row r="16" spans="2:7" ht="15.75" customHeight="1" x14ac:dyDescent="0.2">
      <c r="B16" s="96"/>
      <c r="C16" s="139" t="s">
        <v>229</v>
      </c>
      <c r="D16" s="137">
        <v>0.24</v>
      </c>
      <c r="E16" s="164"/>
      <c r="F16" s="30"/>
      <c r="G16" s="38"/>
    </row>
    <row r="17" spans="2:10" ht="15.75" customHeight="1" x14ac:dyDescent="0.2">
      <c r="B17" s="96"/>
      <c r="C17" s="139" t="s">
        <v>230</v>
      </c>
      <c r="D17" s="137">
        <v>0.36</v>
      </c>
      <c r="E17" s="164"/>
      <c r="F17" s="30"/>
      <c r="G17" s="38"/>
    </row>
    <row r="18" spans="2:10" ht="15.75" customHeight="1" x14ac:dyDescent="0.2">
      <c r="B18" s="96"/>
      <c r="C18" s="139" t="s">
        <v>199</v>
      </c>
      <c r="D18" s="164">
        <v>0.18</v>
      </c>
      <c r="E18" s="164"/>
      <c r="F18" s="30"/>
      <c r="G18" s="38"/>
    </row>
    <row r="19" spans="2:10" ht="15.75" customHeight="1" x14ac:dyDescent="0.2">
      <c r="B19" s="96" t="s">
        <v>15</v>
      </c>
      <c r="C19" s="139" t="s">
        <v>97</v>
      </c>
      <c r="D19" s="164">
        <v>0.7</v>
      </c>
      <c r="E19" s="164"/>
      <c r="F19" s="30"/>
      <c r="G19" s="38"/>
    </row>
    <row r="20" spans="2:10" ht="15.75" customHeight="1" thickBot="1" x14ac:dyDescent="0.25">
      <c r="B20" s="10"/>
      <c r="C20" s="11"/>
      <c r="D20" s="11"/>
      <c r="E20" s="11"/>
      <c r="F20" s="12"/>
      <c r="G20" s="37"/>
    </row>
    <row r="21" spans="2:10" ht="15.75" customHeight="1" x14ac:dyDescent="0.2">
      <c r="C21" s="2"/>
      <c r="D21" s="2"/>
      <c r="E21" s="2"/>
      <c r="F21" s="2"/>
    </row>
    <row r="22" spans="2:10" ht="15.75" customHeight="1" x14ac:dyDescent="0.2">
      <c r="C22" s="3" t="s">
        <v>2</v>
      </c>
      <c r="D22" s="3"/>
      <c r="E22" s="3"/>
      <c r="F22" s="2"/>
    </row>
    <row r="23" spans="2:10" ht="15.75" customHeight="1" thickBot="1" x14ac:dyDescent="0.25">
      <c r="C23" s="23"/>
      <c r="D23" s="23"/>
      <c r="E23" s="23"/>
      <c r="F23" s="2"/>
    </row>
    <row r="24" spans="2:10" ht="15.75" customHeight="1" x14ac:dyDescent="0.2">
      <c r="B24" s="152"/>
      <c r="C24" s="15"/>
      <c r="D24" s="15"/>
      <c r="E24" s="15"/>
      <c r="F24" s="112"/>
      <c r="G24" s="112"/>
      <c r="H24" s="112"/>
      <c r="I24" s="112"/>
      <c r="J24" s="28"/>
    </row>
    <row r="25" spans="2:10" ht="30" x14ac:dyDescent="0.2">
      <c r="B25" s="66" t="s">
        <v>14</v>
      </c>
      <c r="C25" s="69" t="s">
        <v>76</v>
      </c>
      <c r="D25" s="88" t="s">
        <v>64</v>
      </c>
      <c r="E25" s="82" t="s">
        <v>36</v>
      </c>
      <c r="F25" s="75" t="s">
        <v>67</v>
      </c>
      <c r="G25" s="40" t="s">
        <v>78</v>
      </c>
      <c r="H25" s="39" t="s">
        <v>33</v>
      </c>
      <c r="I25" s="89" t="s">
        <v>67</v>
      </c>
      <c r="J25" s="29"/>
    </row>
    <row r="26" spans="2:10" ht="15.75" customHeight="1" x14ac:dyDescent="0.2">
      <c r="B26" s="16"/>
      <c r="C26" s="18" t="s">
        <v>65</v>
      </c>
      <c r="D26" s="215">
        <f>E9</f>
        <v>0.2</v>
      </c>
      <c r="E26" s="234">
        <f>(D9-$D$7)/$D$7</f>
        <v>-0.14666666666666667</v>
      </c>
      <c r="F26" s="90">
        <f>D26*E26</f>
        <v>-2.9333333333333336E-2</v>
      </c>
      <c r="G26" s="90">
        <f>E26-F29</f>
        <v>-0.27200000000000002</v>
      </c>
      <c r="H26" s="94">
        <f>G26*G26</f>
        <v>7.3984000000000008E-2</v>
      </c>
      <c r="I26" s="170">
        <f>H26*D26</f>
        <v>1.4796800000000002E-2</v>
      </c>
      <c r="J26" s="29"/>
    </row>
    <row r="27" spans="2:10" ht="15.75" customHeight="1" x14ac:dyDescent="0.2">
      <c r="B27" s="16"/>
      <c r="C27" s="18" t="s">
        <v>69</v>
      </c>
      <c r="D27" s="215">
        <f>E10</f>
        <v>0.6</v>
      </c>
      <c r="E27" s="234">
        <f>(D10-$D$7)/$D$7</f>
        <v>0.16</v>
      </c>
      <c r="F27" s="90">
        <f>D27*E27</f>
        <v>9.6000000000000002E-2</v>
      </c>
      <c r="G27" s="90">
        <f>E27-F29</f>
        <v>3.4666666666666651E-2</v>
      </c>
      <c r="H27" s="94">
        <f>G27*G27</f>
        <v>1.2017777777777767E-3</v>
      </c>
      <c r="I27" s="170">
        <f>H27*D27</f>
        <v>7.2106666666666602E-4</v>
      </c>
      <c r="J27" s="29"/>
    </row>
    <row r="28" spans="2:10" ht="15.75" customHeight="1" x14ac:dyDescent="0.2">
      <c r="B28" s="16"/>
      <c r="C28" s="18" t="s">
        <v>226</v>
      </c>
      <c r="D28" s="215">
        <f>E11</f>
        <v>0.20000000000000007</v>
      </c>
      <c r="E28" s="234">
        <f>(D11-$D$7)/$D$7</f>
        <v>0.29333333333333333</v>
      </c>
      <c r="F28" s="92">
        <f>D28*E28</f>
        <v>5.8666666666666686E-2</v>
      </c>
      <c r="G28" s="90">
        <f>E28-F29</f>
        <v>0.16799999999999998</v>
      </c>
      <c r="H28" s="94">
        <f>G28*G28</f>
        <v>2.8223999999999996E-2</v>
      </c>
      <c r="I28" s="190">
        <f>H28*D28</f>
        <v>5.644800000000001E-3</v>
      </c>
      <c r="J28" s="29"/>
    </row>
    <row r="29" spans="2:10" ht="15.75" customHeight="1" x14ac:dyDescent="0.2">
      <c r="B29" s="16"/>
      <c r="C29" s="18"/>
      <c r="D29" s="18"/>
      <c r="E29" s="91" t="s">
        <v>79</v>
      </c>
      <c r="F29" s="90">
        <f>F26+F27+F28</f>
        <v>0.12533333333333335</v>
      </c>
      <c r="G29" s="45"/>
      <c r="H29" s="97" t="s">
        <v>80</v>
      </c>
      <c r="I29" s="170">
        <f>I26+I27+I28</f>
        <v>2.116266666666667E-2</v>
      </c>
      <c r="J29" s="29"/>
    </row>
    <row r="30" spans="2:10" ht="15.75" customHeight="1" x14ac:dyDescent="0.2">
      <c r="B30" s="16"/>
      <c r="C30" s="18"/>
      <c r="D30" s="18"/>
      <c r="E30" s="14"/>
      <c r="F30" s="32"/>
      <c r="G30" s="32"/>
      <c r="H30" s="34"/>
      <c r="I30" s="34"/>
      <c r="J30" s="29"/>
    </row>
    <row r="31" spans="2:10" ht="15.75" customHeight="1" x14ac:dyDescent="0.25">
      <c r="B31" s="16"/>
      <c r="C31" s="111" t="s">
        <v>233</v>
      </c>
      <c r="D31" s="59">
        <f>SQRT(I29)</f>
        <v>0.14547393810118248</v>
      </c>
      <c r="E31" s="113"/>
      <c r="F31" s="32"/>
      <c r="G31" s="32"/>
      <c r="H31" s="34"/>
      <c r="I31" s="34"/>
      <c r="J31" s="29"/>
    </row>
    <row r="32" spans="2:10" ht="15.75" customHeight="1" x14ac:dyDescent="0.2">
      <c r="B32" s="16"/>
      <c r="C32" s="111"/>
      <c r="D32" s="14"/>
      <c r="E32" s="113"/>
      <c r="F32" s="32"/>
      <c r="G32" s="32"/>
      <c r="H32" s="34"/>
      <c r="I32" s="34"/>
      <c r="J32" s="29"/>
    </row>
    <row r="33" spans="2:10" ht="15.75" customHeight="1" x14ac:dyDescent="0.25">
      <c r="B33" s="16"/>
      <c r="C33" s="111" t="s">
        <v>232</v>
      </c>
      <c r="D33" s="102">
        <f>(D13*D31)/D18</f>
        <v>0.56573198150459847</v>
      </c>
      <c r="E33" s="113"/>
      <c r="F33" s="32"/>
      <c r="G33" s="32"/>
      <c r="H33" s="34"/>
      <c r="I33" s="34"/>
      <c r="J33" s="29"/>
    </row>
    <row r="34" spans="2:10" ht="15.75" customHeight="1" x14ac:dyDescent="0.2">
      <c r="B34" s="115"/>
      <c r="C34" s="194"/>
      <c r="D34" s="196"/>
      <c r="E34" s="194"/>
      <c r="F34" s="194"/>
      <c r="G34" s="194"/>
      <c r="H34" s="194"/>
      <c r="I34" s="194"/>
      <c r="J34" s="29"/>
    </row>
    <row r="35" spans="2:10" ht="15.75" customHeight="1" x14ac:dyDescent="0.25">
      <c r="B35" s="115"/>
      <c r="C35" s="194" t="s">
        <v>231</v>
      </c>
      <c r="D35" s="197">
        <f>(D16*D15)/D18</f>
        <v>0.45333333333333337</v>
      </c>
      <c r="E35" s="194"/>
      <c r="F35" s="194"/>
      <c r="G35" s="194"/>
      <c r="H35" s="194"/>
      <c r="I35" s="194"/>
      <c r="J35" s="29"/>
    </row>
    <row r="36" spans="2:10" ht="15.75" customHeight="1" x14ac:dyDescent="0.2">
      <c r="B36" s="115"/>
      <c r="C36" s="194"/>
      <c r="D36" s="194"/>
      <c r="E36" s="194"/>
      <c r="F36" s="194"/>
      <c r="G36" s="194"/>
      <c r="H36" s="194"/>
      <c r="I36" s="194"/>
      <c r="J36" s="29"/>
    </row>
    <row r="37" spans="2:10" ht="15.75" customHeight="1" x14ac:dyDescent="0.25">
      <c r="B37" s="66" t="s">
        <v>15</v>
      </c>
      <c r="C37" s="194" t="s">
        <v>51</v>
      </c>
      <c r="D37" s="154">
        <f>(D19*F29)+((1-D19)*D14)</f>
        <v>0.12973333333333337</v>
      </c>
      <c r="E37" s="194"/>
      <c r="F37" s="194"/>
      <c r="G37" s="194"/>
      <c r="H37" s="194"/>
      <c r="I37" s="194"/>
      <c r="J37" s="29"/>
    </row>
    <row r="38" spans="2:10" ht="15.75" customHeight="1" x14ac:dyDescent="0.2">
      <c r="B38" s="115"/>
      <c r="C38" s="194"/>
      <c r="D38" s="194"/>
      <c r="E38" s="194"/>
      <c r="F38" s="194"/>
      <c r="G38" s="194"/>
      <c r="H38" s="194"/>
      <c r="I38" s="194"/>
      <c r="J38" s="29"/>
    </row>
    <row r="39" spans="2:10" ht="15.75" customHeight="1" x14ac:dyDescent="0.2">
      <c r="B39" s="115"/>
      <c r="C39" s="14" t="s">
        <v>173</v>
      </c>
      <c r="D39" s="198">
        <f>((D19^2)*I29)+(((1-D19)^2)*(D15^2))+(2*D19*(1-D19)*D31*D15*D17)</f>
        <v>2.8252230876572262E-2</v>
      </c>
      <c r="E39" s="194"/>
      <c r="F39" s="194"/>
      <c r="G39" s="194"/>
      <c r="H39" s="194"/>
      <c r="I39" s="194"/>
      <c r="J39" s="29"/>
    </row>
    <row r="40" spans="2:10" ht="15.75" customHeight="1" x14ac:dyDescent="0.2">
      <c r="B40" s="115"/>
      <c r="C40" s="194"/>
      <c r="D40" s="163"/>
      <c r="E40" s="194"/>
      <c r="F40" s="194"/>
      <c r="G40" s="194"/>
      <c r="H40" s="194"/>
      <c r="I40" s="194"/>
      <c r="J40" s="29"/>
    </row>
    <row r="41" spans="2:10" ht="15.75" customHeight="1" x14ac:dyDescent="0.25">
      <c r="B41" s="115"/>
      <c r="C41" s="194" t="s">
        <v>172</v>
      </c>
      <c r="D41" s="154">
        <f>SQRT(D39)</f>
        <v>0.16808399946625574</v>
      </c>
      <c r="E41" s="194"/>
      <c r="F41" s="194"/>
      <c r="G41" s="194"/>
      <c r="H41" s="194"/>
      <c r="I41" s="194"/>
      <c r="J41" s="29"/>
    </row>
    <row r="42" spans="2:10" ht="15.75" customHeight="1" x14ac:dyDescent="0.2">
      <c r="B42" s="115"/>
      <c r="C42" s="194"/>
      <c r="D42" s="194"/>
      <c r="E42" s="194"/>
      <c r="F42" s="194"/>
      <c r="G42" s="194"/>
      <c r="H42" s="194"/>
      <c r="I42" s="194"/>
      <c r="J42" s="29"/>
    </row>
    <row r="43" spans="2:10" ht="15.75" customHeight="1" x14ac:dyDescent="0.25">
      <c r="B43" s="66" t="s">
        <v>112</v>
      </c>
      <c r="C43" s="194" t="s">
        <v>111</v>
      </c>
      <c r="D43" s="193">
        <f>(D19*D33)+((1-D19)*D35)</f>
        <v>0.53201238705321896</v>
      </c>
      <c r="E43" s="194"/>
      <c r="F43" s="194"/>
      <c r="G43" s="194"/>
      <c r="H43" s="194"/>
      <c r="I43" s="194"/>
      <c r="J43" s="29"/>
    </row>
    <row r="44" spans="2:10" ht="15.75" customHeight="1" thickBot="1" x14ac:dyDescent="0.25">
      <c r="B44" s="116"/>
      <c r="C44" s="195"/>
      <c r="D44" s="195"/>
      <c r="E44" s="195"/>
      <c r="F44" s="195"/>
      <c r="G44" s="195"/>
      <c r="H44" s="195"/>
      <c r="I44" s="195"/>
      <c r="J44" s="21"/>
    </row>
    <row r="45" spans="2:10" ht="15.75" customHeight="1" x14ac:dyDescent="0.2">
      <c r="B45" s="192"/>
      <c r="C45" s="192"/>
      <c r="D45" s="192"/>
      <c r="E45" s="192"/>
      <c r="F45" s="192"/>
      <c r="G45" s="192"/>
      <c r="H45" s="192"/>
      <c r="I45" s="192"/>
    </row>
    <row r="46" spans="2:10" ht="15.75" customHeight="1" x14ac:dyDescent="0.2">
      <c r="B46" s="192"/>
      <c r="C46" s="192"/>
      <c r="D46" s="192"/>
      <c r="E46" s="192"/>
      <c r="F46" s="192"/>
      <c r="G46" s="192"/>
      <c r="H46" s="192"/>
      <c r="I46" s="192"/>
    </row>
    <row r="47" spans="2:10" ht="15.75" customHeight="1" x14ac:dyDescent="0.2">
      <c r="B47" s="192"/>
      <c r="C47" s="192"/>
      <c r="D47" s="192"/>
      <c r="E47" s="192"/>
      <c r="F47" s="192"/>
      <c r="G47" s="192"/>
      <c r="H47" s="192"/>
      <c r="I47" s="192"/>
    </row>
    <row r="48" spans="2:10" ht="15.75" customHeight="1" x14ac:dyDescent="0.2">
      <c r="B48" s="192"/>
      <c r="C48" s="192"/>
      <c r="D48" s="192"/>
      <c r="E48" s="192"/>
      <c r="F48" s="192"/>
      <c r="G48" s="192"/>
      <c r="H48" s="192"/>
      <c r="I48" s="192"/>
    </row>
    <row r="49" spans="2:9" ht="15.75" customHeight="1" x14ac:dyDescent="0.2">
      <c r="B49" s="192"/>
      <c r="C49" s="192"/>
      <c r="D49" s="192"/>
      <c r="E49" s="192"/>
      <c r="F49" s="192"/>
      <c r="G49" s="192"/>
      <c r="H49" s="192"/>
      <c r="I49" s="192"/>
    </row>
    <row r="50" spans="2:9" ht="15.75" customHeight="1" x14ac:dyDescent="0.2">
      <c r="B50" s="192"/>
      <c r="C50" s="192"/>
      <c r="D50" s="192"/>
      <c r="E50" s="192"/>
      <c r="F50" s="192"/>
      <c r="G50" s="192"/>
      <c r="H50" s="192"/>
      <c r="I50" s="192"/>
    </row>
    <row r="51" spans="2:9" ht="15.75" customHeight="1" x14ac:dyDescent="0.2">
      <c r="B51" s="192"/>
      <c r="C51" s="192"/>
      <c r="D51" s="192"/>
      <c r="E51" s="192"/>
      <c r="F51" s="192"/>
      <c r="G51" s="192"/>
      <c r="H51" s="192"/>
      <c r="I51" s="192"/>
    </row>
    <row r="52" spans="2:9" ht="15.75" customHeight="1" x14ac:dyDescent="0.2">
      <c r="B52" s="192"/>
      <c r="C52" s="192"/>
      <c r="D52" s="192"/>
      <c r="E52" s="192"/>
      <c r="F52" s="192"/>
      <c r="G52" s="192"/>
      <c r="H52" s="192"/>
      <c r="I52" s="192"/>
    </row>
    <row r="53" spans="2:9" ht="15.75" customHeight="1" x14ac:dyDescent="0.2">
      <c r="B53" s="192"/>
      <c r="C53" s="192"/>
      <c r="D53" s="192"/>
      <c r="E53" s="192"/>
      <c r="F53" s="192"/>
      <c r="G53" s="192"/>
      <c r="H53" s="192"/>
      <c r="I53" s="192"/>
    </row>
    <row r="54" spans="2:9" ht="15.75" customHeight="1" x14ac:dyDescent="0.2">
      <c r="B54" s="192"/>
      <c r="C54" s="192"/>
      <c r="D54" s="192"/>
      <c r="E54" s="192"/>
      <c r="F54" s="192"/>
      <c r="G54" s="192"/>
      <c r="H54" s="192"/>
      <c r="I54" s="192"/>
    </row>
    <row r="55" spans="2:9" ht="15.75" customHeight="1" x14ac:dyDescent="0.2">
      <c r="B55" s="192"/>
      <c r="C55" s="192"/>
      <c r="D55" s="192"/>
      <c r="E55" s="192"/>
      <c r="F55" s="192"/>
      <c r="G55" s="192"/>
      <c r="H55" s="192"/>
      <c r="I55" s="192"/>
    </row>
    <row r="56" spans="2:9" ht="15.75" customHeight="1" x14ac:dyDescent="0.2">
      <c r="B56" s="192"/>
      <c r="C56" s="192"/>
      <c r="D56" s="192"/>
      <c r="E56" s="192"/>
      <c r="F56" s="192"/>
      <c r="G56" s="192"/>
      <c r="H56" s="192"/>
      <c r="I56" s="192"/>
    </row>
    <row r="57" spans="2:9" ht="15.75" customHeight="1" x14ac:dyDescent="0.2">
      <c r="B57" s="192"/>
      <c r="C57" s="192"/>
      <c r="D57" s="192"/>
      <c r="E57" s="192"/>
      <c r="F57" s="192"/>
      <c r="G57" s="192"/>
      <c r="H57" s="192"/>
      <c r="I57" s="192"/>
    </row>
    <row r="58" spans="2:9" ht="15.75" customHeight="1" x14ac:dyDescent="0.2">
      <c r="B58" s="192"/>
      <c r="C58" s="192"/>
      <c r="D58" s="192"/>
      <c r="E58" s="192"/>
      <c r="F58" s="192"/>
      <c r="G58" s="192"/>
      <c r="H58" s="192"/>
      <c r="I58" s="192"/>
    </row>
    <row r="59" spans="2:9" ht="15.75" customHeight="1" x14ac:dyDescent="0.2">
      <c r="B59" s="192"/>
      <c r="C59" s="192"/>
      <c r="D59" s="192"/>
      <c r="E59" s="192"/>
      <c r="F59" s="192"/>
      <c r="G59" s="192"/>
      <c r="H59" s="192"/>
      <c r="I59" s="192"/>
    </row>
    <row r="60" spans="2:9" ht="15.75" customHeight="1" x14ac:dyDescent="0.2">
      <c r="B60" s="192"/>
      <c r="C60" s="192"/>
      <c r="D60" s="192"/>
      <c r="E60" s="192"/>
      <c r="F60" s="192"/>
      <c r="G60" s="192"/>
      <c r="H60" s="192"/>
      <c r="I60" s="192"/>
    </row>
    <row r="61" spans="2:9" ht="15.75" customHeight="1" x14ac:dyDescent="0.2">
      <c r="B61" s="192"/>
      <c r="C61" s="192"/>
      <c r="D61" s="192"/>
      <c r="E61" s="192"/>
      <c r="F61" s="192"/>
      <c r="G61" s="192"/>
      <c r="H61" s="192"/>
      <c r="I61" s="192"/>
    </row>
    <row r="62" spans="2:9" ht="15.75" customHeight="1" x14ac:dyDescent="0.2">
      <c r="B62" s="192"/>
      <c r="C62" s="192"/>
      <c r="D62" s="192"/>
      <c r="E62" s="192"/>
      <c r="F62" s="192"/>
      <c r="G62" s="192"/>
      <c r="H62" s="192"/>
      <c r="I62" s="192"/>
    </row>
    <row r="63" spans="2:9" ht="15.75" customHeight="1" x14ac:dyDescent="0.2">
      <c r="B63" s="192"/>
      <c r="C63" s="192"/>
      <c r="D63" s="192"/>
      <c r="E63" s="192"/>
      <c r="F63" s="192"/>
      <c r="G63" s="192"/>
      <c r="H63" s="192"/>
      <c r="I63" s="192"/>
    </row>
    <row r="64" spans="2:9" ht="15.75" customHeight="1" x14ac:dyDescent="0.2">
      <c r="B64" s="192"/>
      <c r="C64" s="192"/>
      <c r="D64" s="192"/>
      <c r="E64" s="192"/>
      <c r="F64" s="192"/>
      <c r="G64" s="192"/>
      <c r="H64" s="192"/>
      <c r="I64" s="192"/>
    </row>
    <row r="65" spans="2:9" ht="15.75" customHeight="1" x14ac:dyDescent="0.2">
      <c r="B65" s="192"/>
      <c r="C65" s="192"/>
      <c r="D65" s="192"/>
      <c r="E65" s="192"/>
      <c r="F65" s="192"/>
      <c r="G65" s="192"/>
      <c r="H65" s="192"/>
      <c r="I65" s="192"/>
    </row>
    <row r="66" spans="2:9" ht="15.75" customHeight="1" x14ac:dyDescent="0.2">
      <c r="B66" s="192"/>
      <c r="C66" s="192"/>
      <c r="D66" s="192"/>
      <c r="E66" s="192"/>
      <c r="F66" s="192"/>
      <c r="G66" s="192"/>
      <c r="H66" s="192"/>
      <c r="I66" s="192"/>
    </row>
    <row r="67" spans="2:9" ht="15.75" customHeight="1" x14ac:dyDescent="0.2">
      <c r="B67" s="192"/>
      <c r="C67" s="192"/>
      <c r="D67" s="192"/>
      <c r="E67" s="192"/>
      <c r="F67" s="192"/>
      <c r="G67" s="192"/>
      <c r="H67" s="192"/>
      <c r="I67" s="192"/>
    </row>
    <row r="68" spans="2:9" ht="15.75" customHeight="1" x14ac:dyDescent="0.2">
      <c r="B68" s="192"/>
      <c r="C68" s="192"/>
      <c r="D68" s="192"/>
      <c r="E68" s="192"/>
      <c r="F68" s="192"/>
      <c r="G68" s="192"/>
      <c r="H68" s="192"/>
      <c r="I68" s="192"/>
    </row>
    <row r="69" spans="2:9" ht="15.75" customHeight="1" x14ac:dyDescent="0.2">
      <c r="B69" s="192"/>
      <c r="C69" s="192"/>
      <c r="D69" s="192"/>
      <c r="E69" s="192"/>
      <c r="F69" s="192"/>
      <c r="G69" s="192"/>
      <c r="H69" s="192"/>
      <c r="I69" s="192"/>
    </row>
    <row r="70" spans="2:9" ht="15.75" customHeight="1" x14ac:dyDescent="0.2">
      <c r="B70" s="192"/>
      <c r="C70" s="192"/>
      <c r="D70" s="192"/>
      <c r="E70" s="192"/>
      <c r="F70" s="192"/>
      <c r="G70" s="192"/>
      <c r="H70" s="192"/>
      <c r="I70" s="192"/>
    </row>
    <row r="71" spans="2:9" ht="15.75" customHeight="1" x14ac:dyDescent="0.2">
      <c r="B71" s="192"/>
      <c r="C71" s="192"/>
      <c r="D71" s="192"/>
      <c r="E71" s="192"/>
      <c r="F71" s="192"/>
      <c r="G71" s="192"/>
      <c r="H71" s="192"/>
      <c r="I71" s="192"/>
    </row>
    <row r="72" spans="2:9" ht="15.75" customHeight="1" x14ac:dyDescent="0.2">
      <c r="B72" s="192"/>
      <c r="C72" s="192"/>
      <c r="D72" s="192"/>
      <c r="E72" s="192"/>
      <c r="F72" s="192"/>
      <c r="G72" s="192"/>
      <c r="H72" s="192"/>
      <c r="I72" s="192"/>
    </row>
    <row r="73" spans="2:9" ht="15.75" customHeight="1" x14ac:dyDescent="0.2">
      <c r="B73" s="192"/>
      <c r="C73" s="192"/>
      <c r="D73" s="192"/>
      <c r="E73" s="192"/>
      <c r="F73" s="192"/>
      <c r="G73" s="192"/>
      <c r="H73" s="192"/>
      <c r="I73" s="192"/>
    </row>
    <row r="74" spans="2:9" ht="15.75" customHeight="1" x14ac:dyDescent="0.2">
      <c r="B74" s="192"/>
      <c r="C74" s="192"/>
      <c r="D74" s="192"/>
      <c r="E74" s="192"/>
      <c r="F74" s="192"/>
      <c r="G74" s="192"/>
      <c r="H74" s="192"/>
      <c r="I74" s="192"/>
    </row>
    <row r="75" spans="2:9" ht="15.75" customHeight="1" x14ac:dyDescent="0.2">
      <c r="B75" s="192"/>
      <c r="C75" s="192"/>
      <c r="D75" s="192"/>
      <c r="E75" s="192"/>
      <c r="F75" s="192"/>
      <c r="G75" s="192"/>
      <c r="H75" s="192"/>
      <c r="I75" s="192"/>
    </row>
    <row r="76" spans="2:9" ht="15.75" customHeight="1" x14ac:dyDescent="0.2">
      <c r="B76" s="192"/>
      <c r="C76" s="192"/>
      <c r="D76" s="192"/>
      <c r="E76" s="192"/>
      <c r="F76" s="192"/>
      <c r="G76" s="192"/>
      <c r="H76" s="192"/>
      <c r="I76" s="192"/>
    </row>
    <row r="77" spans="2:9" ht="15.75" customHeight="1" x14ac:dyDescent="0.2">
      <c r="B77" s="192"/>
      <c r="C77" s="192"/>
      <c r="D77" s="192"/>
      <c r="E77" s="192"/>
      <c r="F77" s="192"/>
      <c r="G77" s="192"/>
      <c r="H77" s="192"/>
      <c r="I77" s="192"/>
    </row>
    <row r="78" spans="2:9" ht="15.75" customHeight="1" x14ac:dyDescent="0.2"/>
    <row r="79" spans="2:9" ht="15.75" customHeight="1" x14ac:dyDescent="0.2"/>
    <row r="80" spans="2:9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</sheetData>
  <phoneticPr fontId="0" type="noConversion"/>
  <pageMargins left="0.75" right="0.75" top="1" bottom="1" header="0.5" footer="0.5"/>
  <pageSetup scale="61" orientation="portrait" horizontalDpi="300" r:id="rId1"/>
  <headerFooter alignWithMargins="0"/>
  <colBreaks count="1" manualBreakCount="1">
    <brk id="9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2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0.5703125" customWidth="1"/>
    <col min="4" max="4" width="20.85546875" customWidth="1"/>
    <col min="5" max="5" width="21.42578125" customWidth="1"/>
    <col min="6" max="6" width="3.5703125" customWidth="1"/>
    <col min="7" max="7" width="26.28515625" customWidth="1"/>
    <col min="8" max="8" width="12" customWidth="1"/>
  </cols>
  <sheetData>
    <row r="1" spans="1:14" ht="18" x14ac:dyDescent="0.25">
      <c r="A1" s="2"/>
      <c r="B1" s="2"/>
      <c r="C1" s="1" t="s">
        <v>258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x14ac:dyDescent="0.2">
      <c r="A2" s="2"/>
      <c r="B2" s="2"/>
      <c r="C2" s="2" t="s">
        <v>223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" x14ac:dyDescent="0.2">
      <c r="A4" s="2"/>
      <c r="B4" s="2"/>
      <c r="C4" s="3" t="s">
        <v>234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5.75" thickBot="1" x14ac:dyDescent="0.25">
      <c r="A5" s="2"/>
      <c r="B5" s="2"/>
      <c r="C5" s="2"/>
      <c r="D5" s="2"/>
      <c r="E5" s="2"/>
      <c r="F5" s="2"/>
      <c r="G5" s="2"/>
      <c r="H5" s="199"/>
      <c r="I5" s="2"/>
      <c r="J5" s="2"/>
      <c r="K5" s="2"/>
      <c r="L5" s="2"/>
      <c r="M5" s="2"/>
      <c r="N5" s="2"/>
    </row>
    <row r="6" spans="1:14" ht="15" x14ac:dyDescent="0.2">
      <c r="A6" s="2"/>
      <c r="B6" s="200"/>
      <c r="C6" s="26"/>
      <c r="D6" s="26"/>
      <c r="E6" s="26"/>
      <c r="F6" s="6"/>
      <c r="G6" s="199"/>
      <c r="H6" s="199"/>
      <c r="I6" s="2"/>
      <c r="J6" s="2"/>
      <c r="K6" s="2"/>
      <c r="L6" s="2"/>
      <c r="M6" s="2"/>
      <c r="N6" s="2"/>
    </row>
    <row r="7" spans="1:14" ht="15" x14ac:dyDescent="0.2">
      <c r="A7" s="2"/>
      <c r="B7" s="201"/>
      <c r="C7" s="84" t="s">
        <v>269</v>
      </c>
      <c r="D7" s="84" t="s">
        <v>68</v>
      </c>
      <c r="E7" s="84" t="s">
        <v>235</v>
      </c>
      <c r="F7" s="27"/>
      <c r="G7" s="199"/>
      <c r="H7" s="199"/>
      <c r="I7" s="2"/>
      <c r="J7" s="2"/>
      <c r="K7" s="2"/>
      <c r="L7" s="2"/>
      <c r="M7" s="2"/>
      <c r="N7" s="2"/>
    </row>
    <row r="8" spans="1:14" ht="15" x14ac:dyDescent="0.2">
      <c r="A8" s="2"/>
      <c r="B8" s="201"/>
      <c r="C8" s="235" t="s">
        <v>270</v>
      </c>
      <c r="D8" s="203">
        <v>0.09</v>
      </c>
      <c r="E8" s="203">
        <v>0.33</v>
      </c>
      <c r="F8" s="27"/>
      <c r="G8" s="199"/>
      <c r="H8" s="199"/>
      <c r="I8" s="2"/>
      <c r="J8" s="2"/>
      <c r="K8" s="2"/>
      <c r="L8" s="2"/>
      <c r="M8" s="2"/>
      <c r="N8" s="2"/>
    </row>
    <row r="9" spans="1:14" ht="15" x14ac:dyDescent="0.2">
      <c r="A9" s="2"/>
      <c r="B9" s="201"/>
      <c r="C9" s="235" t="s">
        <v>271</v>
      </c>
      <c r="D9" s="203">
        <v>0.15</v>
      </c>
      <c r="E9" s="203">
        <v>0.62</v>
      </c>
      <c r="F9" s="27"/>
      <c r="G9" s="199"/>
      <c r="H9" s="199"/>
      <c r="I9" s="2"/>
      <c r="J9" s="2"/>
      <c r="K9" s="2"/>
      <c r="L9" s="2"/>
      <c r="M9" s="2"/>
      <c r="N9" s="2"/>
    </row>
    <row r="10" spans="1:14" ht="15" x14ac:dyDescent="0.2">
      <c r="A10" s="2"/>
      <c r="B10" s="201"/>
      <c r="C10" s="118" t="s">
        <v>237</v>
      </c>
      <c r="D10" s="210">
        <v>1E-3</v>
      </c>
      <c r="E10" s="203"/>
      <c r="F10" s="202"/>
      <c r="G10" s="199"/>
      <c r="H10" s="213"/>
      <c r="I10" s="2"/>
      <c r="J10" s="2"/>
      <c r="K10" s="2"/>
      <c r="L10" s="2"/>
      <c r="M10" s="2"/>
      <c r="N10" s="2"/>
    </row>
    <row r="11" spans="1:14" ht="15.75" thickBot="1" x14ac:dyDescent="0.25">
      <c r="A11" s="2"/>
      <c r="B11" s="204"/>
      <c r="C11" s="11"/>
      <c r="D11" s="11"/>
      <c r="E11" s="11"/>
      <c r="F11" s="12"/>
      <c r="G11" s="199"/>
      <c r="H11" s="199"/>
      <c r="I11" s="2"/>
      <c r="J11" s="2"/>
      <c r="K11" s="2"/>
      <c r="L11" s="2"/>
      <c r="M11" s="2"/>
      <c r="N11" s="2"/>
    </row>
    <row r="12" spans="1:14" ht="1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" x14ac:dyDescent="0.2">
      <c r="A13" s="2"/>
      <c r="B13" s="2"/>
      <c r="C13" s="3" t="s">
        <v>236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thickBo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" x14ac:dyDescent="0.2">
      <c r="A15" s="2"/>
      <c r="B15" s="205"/>
      <c r="C15" s="15"/>
      <c r="D15" s="15"/>
      <c r="E15" s="15"/>
      <c r="F15" s="206"/>
      <c r="G15" s="199"/>
      <c r="H15" s="199"/>
      <c r="I15" s="2"/>
      <c r="J15" s="2"/>
      <c r="K15" s="2"/>
      <c r="L15" s="2"/>
      <c r="M15" s="2"/>
      <c r="N15" s="2"/>
    </row>
    <row r="16" spans="1:14" ht="15.75" x14ac:dyDescent="0.25">
      <c r="A16" s="2"/>
      <c r="B16" s="22"/>
      <c r="C16" s="14" t="s">
        <v>238</v>
      </c>
      <c r="D16" s="14"/>
      <c r="E16" s="212">
        <f>((E9^2)-D10)/((E8^2)+(E9^2)-(2*D10))</f>
        <v>0.78037858742112765</v>
      </c>
      <c r="F16" s="207"/>
      <c r="G16" s="199"/>
      <c r="H16" s="199"/>
      <c r="I16" s="2"/>
      <c r="J16" s="2"/>
      <c r="K16" s="2"/>
      <c r="L16" s="2"/>
      <c r="M16" s="2"/>
      <c r="N16" s="2"/>
    </row>
    <row r="17" spans="1:14" ht="15.75" x14ac:dyDescent="0.25">
      <c r="A17" s="2"/>
      <c r="B17" s="22"/>
      <c r="C17" s="14"/>
      <c r="D17" s="14"/>
      <c r="E17" s="211"/>
      <c r="F17" s="207"/>
      <c r="G17" s="199"/>
      <c r="H17" s="199"/>
      <c r="I17" s="2"/>
      <c r="J17" s="2"/>
      <c r="K17" s="2"/>
      <c r="L17" s="2"/>
      <c r="M17" s="2"/>
      <c r="N17" s="2"/>
    </row>
    <row r="18" spans="1:14" ht="15.75" x14ac:dyDescent="0.25">
      <c r="A18" s="2"/>
      <c r="B18" s="22"/>
      <c r="C18" s="14" t="s">
        <v>239</v>
      </c>
      <c r="D18" s="14"/>
      <c r="E18" s="212">
        <f>1-E16</f>
        <v>0.21962141257887235</v>
      </c>
      <c r="F18" s="207"/>
      <c r="G18" s="199"/>
      <c r="H18" s="199"/>
      <c r="I18" s="2"/>
      <c r="J18" s="2"/>
      <c r="K18" s="2"/>
      <c r="L18" s="2"/>
      <c r="M18" s="2"/>
      <c r="N18" s="2"/>
    </row>
    <row r="19" spans="1:14" ht="15" x14ac:dyDescent="0.2">
      <c r="A19" s="2"/>
      <c r="B19" s="22"/>
      <c r="C19" s="14"/>
      <c r="D19" s="14"/>
      <c r="E19" s="191"/>
      <c r="F19" s="207"/>
      <c r="G19" s="199"/>
      <c r="H19" s="199"/>
      <c r="I19" s="2"/>
      <c r="J19" s="2"/>
      <c r="K19" s="2"/>
      <c r="L19" s="2"/>
      <c r="M19" s="2"/>
      <c r="N19" s="2"/>
    </row>
    <row r="20" spans="1:14" ht="15.75" x14ac:dyDescent="0.25">
      <c r="A20" s="2"/>
      <c r="B20" s="22"/>
      <c r="C20" s="14" t="s">
        <v>51</v>
      </c>
      <c r="D20" s="14"/>
      <c r="E20" s="154">
        <f>(E16*D8)+(E18*D9)</f>
        <v>0.10317728475473234</v>
      </c>
      <c r="F20" s="207"/>
      <c r="G20" s="199"/>
      <c r="H20" s="199"/>
      <c r="I20" s="2"/>
      <c r="J20" s="2"/>
      <c r="K20" s="2"/>
      <c r="L20" s="2"/>
      <c r="M20" s="2"/>
      <c r="N20" s="2"/>
    </row>
    <row r="21" spans="1:14" ht="15" x14ac:dyDescent="0.2">
      <c r="A21" s="2"/>
      <c r="B21" s="22"/>
      <c r="C21" s="14"/>
      <c r="D21" s="14"/>
      <c r="E21" s="191"/>
      <c r="F21" s="207"/>
      <c r="G21" s="199"/>
      <c r="H21" s="199"/>
      <c r="I21" s="2"/>
      <c r="J21" s="2"/>
      <c r="K21" s="2"/>
      <c r="L21" s="2"/>
      <c r="M21" s="2"/>
      <c r="N21" s="2"/>
    </row>
    <row r="22" spans="1:14" ht="15" x14ac:dyDescent="0.2">
      <c r="A22" s="2"/>
      <c r="B22" s="22"/>
      <c r="C22" s="14" t="s">
        <v>173</v>
      </c>
      <c r="D22" s="14"/>
      <c r="E22" s="191">
        <f>((E16^2)*(E8^2))+((E18^2)*(E9^2))+(2*E16*E18*D10)</f>
        <v>8.5202849582739673E-2</v>
      </c>
      <c r="F22" s="207"/>
      <c r="G22" s="199"/>
      <c r="H22" s="199"/>
      <c r="I22" s="2"/>
      <c r="J22" s="2"/>
      <c r="K22" s="2"/>
      <c r="L22" s="2"/>
      <c r="M22" s="2"/>
      <c r="N22" s="2"/>
    </row>
    <row r="23" spans="1:14" ht="15" x14ac:dyDescent="0.2">
      <c r="A23" s="2"/>
      <c r="B23" s="22"/>
      <c r="C23" s="14"/>
      <c r="D23" s="14"/>
      <c r="E23" s="191"/>
      <c r="F23" s="207"/>
      <c r="G23" s="199"/>
      <c r="H23" s="199"/>
      <c r="I23" s="2"/>
      <c r="J23" s="2"/>
      <c r="K23" s="2"/>
      <c r="L23" s="2"/>
      <c r="M23" s="2"/>
      <c r="N23" s="2"/>
    </row>
    <row r="24" spans="1:14" ht="15.75" x14ac:dyDescent="0.25">
      <c r="A24" s="2"/>
      <c r="B24" s="22"/>
      <c r="C24" s="14" t="s">
        <v>172</v>
      </c>
      <c r="D24" s="14"/>
      <c r="E24" s="154">
        <f>SQRT(E22)</f>
        <v>0.29189527160051715</v>
      </c>
      <c r="F24" s="207"/>
      <c r="G24" s="199"/>
      <c r="H24" s="199"/>
      <c r="I24" s="2"/>
      <c r="J24" s="2"/>
      <c r="K24" s="2"/>
      <c r="L24" s="2"/>
      <c r="M24" s="2"/>
      <c r="N24" s="2"/>
    </row>
    <row r="25" spans="1:14" ht="15.75" thickBot="1" x14ac:dyDescent="0.25">
      <c r="A25" s="2"/>
      <c r="B25" s="208"/>
      <c r="C25" s="20"/>
      <c r="D25" s="35"/>
      <c r="E25" s="35"/>
      <c r="F25" s="209"/>
      <c r="G25" s="2"/>
      <c r="H25" s="2"/>
      <c r="I25" s="2"/>
      <c r="J25" s="2"/>
      <c r="K25" s="2"/>
      <c r="L25" s="2"/>
      <c r="M25" s="2"/>
      <c r="N25" s="2"/>
    </row>
    <row r="26" spans="1:14" ht="1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1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5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1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5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1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</sheetData>
  <phoneticPr fontId="0" type="noConversion"/>
  <pageMargins left="0.75" right="0.75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4</xdr:col>
                <xdr:colOff>0</xdr:colOff>
                <xdr:row>18</xdr:row>
                <xdr:rowOff>0</xdr:rowOff>
              </from>
              <to>
                <xdr:col>4</xdr:col>
                <xdr:colOff>0</xdr:colOff>
                <xdr:row>18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G45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42578125" customWidth="1"/>
    <col min="4" max="4" width="10.140625" customWidth="1"/>
    <col min="5" max="5" width="3.140625" customWidth="1"/>
    <col min="6" max="6" width="10.140625" customWidth="1"/>
    <col min="7" max="7" width="11.5703125" customWidth="1"/>
    <col min="8" max="8" width="3.140625" customWidth="1"/>
  </cols>
  <sheetData>
    <row r="1" spans="2:7" ht="18" x14ac:dyDescent="0.25">
      <c r="C1" s="1" t="s">
        <v>258</v>
      </c>
    </row>
    <row r="2" spans="2:7" ht="15.75" customHeight="1" x14ac:dyDescent="0.2">
      <c r="C2" s="2" t="s">
        <v>4</v>
      </c>
    </row>
    <row r="3" spans="2:7" ht="15.75" customHeight="1" x14ac:dyDescent="0.2"/>
    <row r="4" spans="2:7" ht="15.75" customHeight="1" x14ac:dyDescent="0.2">
      <c r="C4" s="3" t="s">
        <v>1</v>
      </c>
      <c r="D4" s="2"/>
      <c r="E4" s="2"/>
      <c r="F4" s="2"/>
      <c r="G4" s="2"/>
    </row>
    <row r="5" spans="2:7" ht="15.75" customHeight="1" thickBot="1" x14ac:dyDescent="0.25">
      <c r="C5" s="23"/>
      <c r="D5" s="2"/>
      <c r="E5" s="2"/>
      <c r="F5" s="2"/>
      <c r="G5" s="2"/>
    </row>
    <row r="6" spans="2:7" ht="15.75" customHeight="1" x14ac:dyDescent="0.2">
      <c r="B6" s="4"/>
      <c r="C6" s="25"/>
      <c r="D6" s="26"/>
      <c r="E6" s="6"/>
      <c r="F6" s="2"/>
      <c r="G6" s="2"/>
    </row>
    <row r="7" spans="2:7" ht="15.75" customHeight="1" x14ac:dyDescent="0.2">
      <c r="B7" s="7"/>
      <c r="C7" s="5" t="s">
        <v>52</v>
      </c>
      <c r="D7" s="67">
        <v>0.2</v>
      </c>
      <c r="E7" s="27"/>
      <c r="F7" s="2"/>
      <c r="G7" s="2"/>
    </row>
    <row r="8" spans="2:7" ht="15.75" customHeight="1" x14ac:dyDescent="0.2">
      <c r="B8" s="7"/>
      <c r="C8" s="5" t="s">
        <v>53</v>
      </c>
      <c r="D8" s="67">
        <v>0.45</v>
      </c>
      <c r="E8" s="27"/>
      <c r="F8" s="2"/>
      <c r="G8" s="2"/>
    </row>
    <row r="9" spans="2:7" ht="15.75" customHeight="1" x14ac:dyDescent="0.2">
      <c r="B9" s="7"/>
      <c r="C9" s="5" t="s">
        <v>54</v>
      </c>
      <c r="D9" s="219">
        <f>1-D7-D8</f>
        <v>0.35000000000000003</v>
      </c>
      <c r="E9" s="27"/>
      <c r="F9" s="2"/>
      <c r="G9" s="2"/>
    </row>
    <row r="10" spans="2:7" ht="15.75" customHeight="1" x14ac:dyDescent="0.2">
      <c r="B10" s="7"/>
      <c r="C10" s="5" t="s">
        <v>55</v>
      </c>
      <c r="D10" s="67">
        <v>0.11</v>
      </c>
      <c r="E10" s="27"/>
      <c r="F10" s="2"/>
      <c r="G10" s="2"/>
    </row>
    <row r="11" spans="2:7" ht="15.75" customHeight="1" x14ac:dyDescent="0.2">
      <c r="B11" s="7"/>
      <c r="C11" s="5" t="s">
        <v>56</v>
      </c>
      <c r="D11" s="67">
        <v>0.17</v>
      </c>
      <c r="E11" s="27"/>
      <c r="F11" s="2"/>
      <c r="G11" s="2"/>
    </row>
    <row r="12" spans="2:7" ht="15.75" customHeight="1" x14ac:dyDescent="0.2">
      <c r="B12" s="7"/>
      <c r="C12" s="5" t="s">
        <v>57</v>
      </c>
      <c r="D12" s="67">
        <v>0.14000000000000001</v>
      </c>
      <c r="E12" s="27"/>
      <c r="F12" s="2"/>
      <c r="G12" s="2"/>
    </row>
    <row r="13" spans="2:7" ht="15.75" customHeight="1" thickBot="1" x14ac:dyDescent="0.25">
      <c r="B13" s="10"/>
      <c r="C13" s="11"/>
      <c r="D13" s="11"/>
      <c r="E13" s="12"/>
      <c r="F13" s="2"/>
      <c r="G13" s="2"/>
    </row>
    <row r="14" spans="2:7" ht="15.75" customHeight="1" x14ac:dyDescent="0.2">
      <c r="C14" s="2"/>
      <c r="D14" s="2"/>
      <c r="E14" s="2"/>
      <c r="F14" s="2"/>
      <c r="G14" s="2"/>
    </row>
    <row r="15" spans="2:7" ht="15.75" customHeight="1" x14ac:dyDescent="0.2">
      <c r="C15" s="3" t="s">
        <v>2</v>
      </c>
      <c r="D15" s="2"/>
      <c r="E15" s="2"/>
      <c r="F15" s="2"/>
      <c r="G15" s="2"/>
    </row>
    <row r="16" spans="2:7" ht="15.75" customHeight="1" thickBot="1" x14ac:dyDescent="0.25">
      <c r="C16" s="23"/>
      <c r="D16" s="2"/>
      <c r="E16" s="2"/>
      <c r="F16" s="2"/>
      <c r="G16" s="2"/>
    </row>
    <row r="17" spans="2:5" ht="15.75" customHeight="1" x14ac:dyDescent="0.2">
      <c r="B17" s="13"/>
      <c r="C17" s="15"/>
      <c r="D17" s="15"/>
      <c r="E17" s="28"/>
    </row>
    <row r="18" spans="2:5" ht="15.75" customHeight="1" x14ac:dyDescent="0.25">
      <c r="B18" s="16"/>
      <c r="C18" s="14" t="s">
        <v>51</v>
      </c>
      <c r="D18" s="59">
        <f>(D7*D10)+(D8*D11)+(D9*D12)</f>
        <v>0.14750000000000002</v>
      </c>
      <c r="E18" s="29"/>
    </row>
    <row r="19" spans="2:5" ht="15.75" customHeight="1" thickBot="1" x14ac:dyDescent="0.25">
      <c r="B19" s="19"/>
      <c r="C19" s="20"/>
      <c r="D19" s="20"/>
      <c r="E19" s="21"/>
    </row>
    <row r="20" spans="2:5" ht="15.75" customHeight="1" x14ac:dyDescent="0.2"/>
    <row r="21" spans="2:5" ht="15.75" customHeight="1" x14ac:dyDescent="0.2"/>
    <row r="22" spans="2:5" ht="15.75" customHeight="1" x14ac:dyDescent="0.2"/>
    <row r="23" spans="2:5" ht="15.75" customHeight="1" x14ac:dyDescent="0.2"/>
    <row r="24" spans="2:5" ht="15.75" customHeight="1" x14ac:dyDescent="0.2"/>
    <row r="25" spans="2:5" ht="15.75" customHeight="1" x14ac:dyDescent="0.2"/>
    <row r="26" spans="2:5" ht="15.75" customHeight="1" x14ac:dyDescent="0.2"/>
    <row r="27" spans="2:5" ht="15.75" customHeight="1" x14ac:dyDescent="0.2"/>
    <row r="28" spans="2:5" ht="15.75" customHeight="1" x14ac:dyDescent="0.2"/>
    <row r="29" spans="2:5" ht="15.75" customHeight="1" x14ac:dyDescent="0.2"/>
    <row r="30" spans="2:5" ht="15.75" customHeight="1" x14ac:dyDescent="0.2"/>
    <row r="31" spans="2:5" ht="15.75" customHeight="1" x14ac:dyDescent="0.2"/>
    <row r="32" spans="2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G44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85546875" customWidth="1"/>
    <col min="4" max="4" width="15" bestFit="1" customWidth="1"/>
    <col min="5" max="5" width="3.140625" customWidth="1"/>
    <col min="6" max="6" width="10.140625" customWidth="1"/>
    <col min="7" max="7" width="11.5703125" customWidth="1"/>
    <col min="8" max="8" width="3.140625" customWidth="1"/>
  </cols>
  <sheetData>
    <row r="1" spans="2:7" ht="18" x14ac:dyDescent="0.25">
      <c r="C1" s="1" t="s">
        <v>258</v>
      </c>
    </row>
    <row r="2" spans="2:7" ht="15.75" customHeight="1" x14ac:dyDescent="0.2">
      <c r="C2" s="2" t="s">
        <v>5</v>
      </c>
    </row>
    <row r="3" spans="2:7" ht="15.75" customHeight="1" x14ac:dyDescent="0.2"/>
    <row r="4" spans="2:7" ht="15.75" customHeight="1" x14ac:dyDescent="0.2">
      <c r="C4" s="3" t="s">
        <v>1</v>
      </c>
      <c r="D4" s="2"/>
      <c r="E4" s="2"/>
      <c r="F4" s="2"/>
      <c r="G4" s="2"/>
    </row>
    <row r="5" spans="2:7" ht="15.75" customHeight="1" thickBot="1" x14ac:dyDescent="0.25">
      <c r="C5" s="23"/>
      <c r="D5" s="2"/>
      <c r="E5" s="2"/>
      <c r="F5" s="2"/>
      <c r="G5" s="2"/>
    </row>
    <row r="6" spans="2:7" ht="15.75" customHeight="1" x14ac:dyDescent="0.2">
      <c r="B6" s="4"/>
      <c r="C6" s="25"/>
      <c r="D6" s="26"/>
      <c r="E6" s="6"/>
      <c r="F6" s="2"/>
      <c r="G6" s="2"/>
    </row>
    <row r="7" spans="2:7" ht="15.75" customHeight="1" x14ac:dyDescent="0.2">
      <c r="B7" s="7"/>
      <c r="C7" s="5" t="s">
        <v>58</v>
      </c>
      <c r="D7" s="8">
        <v>10000</v>
      </c>
      <c r="E7" s="27"/>
      <c r="F7" s="2"/>
      <c r="G7" s="2"/>
    </row>
    <row r="8" spans="2:7" ht="15.75" customHeight="1" x14ac:dyDescent="0.2">
      <c r="B8" s="7"/>
      <c r="C8" s="5" t="s">
        <v>55</v>
      </c>
      <c r="D8" s="67">
        <v>0.13</v>
      </c>
      <c r="E8" s="27"/>
      <c r="F8" s="2"/>
      <c r="G8" s="2"/>
    </row>
    <row r="9" spans="2:7" ht="15.75" customHeight="1" x14ac:dyDescent="0.2">
      <c r="B9" s="7"/>
      <c r="C9" s="5" t="s">
        <v>56</v>
      </c>
      <c r="D9" s="67">
        <v>8.5000000000000006E-2</v>
      </c>
      <c r="E9" s="27"/>
      <c r="F9" s="2"/>
      <c r="G9" s="2"/>
    </row>
    <row r="10" spans="2:7" ht="15.75" customHeight="1" x14ac:dyDescent="0.2">
      <c r="B10" s="7"/>
      <c r="C10" s="5" t="s">
        <v>51</v>
      </c>
      <c r="D10" s="67">
        <v>0.11899999999999999</v>
      </c>
      <c r="E10" s="27"/>
      <c r="F10" s="2"/>
      <c r="G10" s="2"/>
    </row>
    <row r="11" spans="2:7" ht="15.75" customHeight="1" thickBot="1" x14ac:dyDescent="0.25">
      <c r="B11" s="10"/>
      <c r="C11" s="11"/>
      <c r="D11" s="11"/>
      <c r="E11" s="12"/>
      <c r="F11" s="2"/>
      <c r="G11" s="2"/>
    </row>
    <row r="12" spans="2:7" ht="15.75" customHeight="1" x14ac:dyDescent="0.2">
      <c r="C12" s="2"/>
      <c r="D12" s="2"/>
      <c r="E12" s="2"/>
      <c r="F12" s="2"/>
      <c r="G12" s="2"/>
    </row>
    <row r="13" spans="2:7" ht="15.75" customHeight="1" x14ac:dyDescent="0.2">
      <c r="C13" s="3" t="s">
        <v>2</v>
      </c>
      <c r="D13" s="2"/>
      <c r="E13" s="2"/>
      <c r="F13" s="2"/>
      <c r="G13" s="2"/>
    </row>
    <row r="14" spans="2:7" ht="15.75" customHeight="1" thickBot="1" x14ac:dyDescent="0.25">
      <c r="C14" s="23"/>
      <c r="D14" s="2"/>
      <c r="E14" s="2"/>
      <c r="F14" s="2"/>
      <c r="G14" s="2"/>
    </row>
    <row r="15" spans="2:7" ht="15.75" customHeight="1" x14ac:dyDescent="0.2">
      <c r="B15" s="13"/>
      <c r="C15" s="15"/>
      <c r="D15" s="15"/>
      <c r="E15" s="28"/>
    </row>
    <row r="16" spans="2:7" ht="15.75" customHeight="1" x14ac:dyDescent="0.2">
      <c r="B16" s="66"/>
      <c r="C16" s="14" t="s">
        <v>60</v>
      </c>
      <c r="D16" s="72">
        <f>(D10-D9)/(D8-D9)</f>
        <v>0.75555555555555531</v>
      </c>
      <c r="E16" s="29"/>
    </row>
    <row r="17" spans="2:5" ht="15.75" customHeight="1" x14ac:dyDescent="0.2">
      <c r="B17" s="22"/>
      <c r="C17" s="14"/>
      <c r="D17" s="72"/>
      <c r="E17" s="29"/>
    </row>
    <row r="18" spans="2:5" ht="15.75" customHeight="1" x14ac:dyDescent="0.2">
      <c r="B18" s="66"/>
      <c r="C18" s="17" t="s">
        <v>59</v>
      </c>
      <c r="D18" s="78">
        <f>1-D16</f>
        <v>0.24444444444444469</v>
      </c>
      <c r="E18" s="29"/>
    </row>
    <row r="19" spans="2:5" ht="15.75" customHeight="1" x14ac:dyDescent="0.25">
      <c r="B19" s="22"/>
      <c r="C19" s="17"/>
      <c r="D19" s="64"/>
      <c r="E19" s="29"/>
    </row>
    <row r="20" spans="2:5" ht="15.75" customHeight="1" x14ac:dyDescent="0.25">
      <c r="B20" s="66"/>
      <c r="C20" s="14" t="s">
        <v>61</v>
      </c>
      <c r="D20" s="80">
        <f>D16*D7</f>
        <v>7555.5555555555529</v>
      </c>
      <c r="E20" s="29"/>
    </row>
    <row r="21" spans="2:5" ht="15.75" customHeight="1" x14ac:dyDescent="0.25">
      <c r="B21" s="66"/>
      <c r="C21" s="14"/>
      <c r="D21" s="64"/>
      <c r="E21" s="29"/>
    </row>
    <row r="22" spans="2:5" ht="15.75" customHeight="1" x14ac:dyDescent="0.25">
      <c r="B22" s="66"/>
      <c r="C22" s="14" t="s">
        <v>62</v>
      </c>
      <c r="D22" s="80">
        <f>D18*D7</f>
        <v>2444.4444444444471</v>
      </c>
      <c r="E22" s="29"/>
    </row>
    <row r="23" spans="2:5" ht="15.75" customHeight="1" thickBot="1" x14ac:dyDescent="0.25">
      <c r="B23" s="19"/>
      <c r="C23" s="20"/>
      <c r="D23" s="20"/>
      <c r="E23" s="21"/>
    </row>
    <row r="24" spans="2:5" ht="15.75" customHeight="1" x14ac:dyDescent="0.2"/>
    <row r="25" spans="2:5" ht="15.75" customHeight="1" x14ac:dyDescent="0.2"/>
    <row r="26" spans="2:5" ht="15.75" customHeight="1" x14ac:dyDescent="0.2"/>
    <row r="27" spans="2:5" ht="15.75" customHeight="1" x14ac:dyDescent="0.2"/>
    <row r="28" spans="2:5" ht="15.75" customHeight="1" x14ac:dyDescent="0.2"/>
    <row r="29" spans="2:5" ht="15.75" customHeight="1" x14ac:dyDescent="0.2"/>
    <row r="30" spans="2:5" ht="15.75" customHeight="1" x14ac:dyDescent="0.2"/>
    <row r="31" spans="2:5" ht="15.75" customHeight="1" x14ac:dyDescent="0.2"/>
    <row r="32" spans="2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"/>
  <dimension ref="B1:J47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5703125" customWidth="1"/>
    <col min="4" max="4" width="16.140625" customWidth="1"/>
    <col min="5" max="9" width="14.28515625" customWidth="1"/>
    <col min="10" max="10" width="3.140625" customWidth="1"/>
  </cols>
  <sheetData>
    <row r="1" spans="2:10" ht="18" x14ac:dyDescent="0.25">
      <c r="C1" s="1" t="s">
        <v>258</v>
      </c>
      <c r="D1" s="1"/>
      <c r="E1" s="1"/>
    </row>
    <row r="2" spans="2:10" ht="15.75" customHeight="1" x14ac:dyDescent="0.2">
      <c r="C2" s="2" t="s">
        <v>6</v>
      </c>
      <c r="D2" s="2"/>
      <c r="E2" s="2"/>
    </row>
    <row r="3" spans="2:10" ht="15.75" customHeight="1" x14ac:dyDescent="0.2"/>
    <row r="4" spans="2:10" ht="15.75" customHeight="1" x14ac:dyDescent="0.2">
      <c r="C4" s="3" t="s">
        <v>1</v>
      </c>
      <c r="D4" s="3"/>
      <c r="E4" s="3"/>
      <c r="F4" s="2"/>
      <c r="G4" s="2"/>
      <c r="H4" s="2"/>
      <c r="I4" s="2"/>
    </row>
    <row r="5" spans="2:10" ht="15.75" customHeight="1" thickBot="1" x14ac:dyDescent="0.25">
      <c r="C5" s="23"/>
      <c r="D5" s="23"/>
      <c r="E5" s="23"/>
      <c r="F5" s="24"/>
      <c r="G5" s="2"/>
      <c r="H5" s="2"/>
      <c r="I5" s="2"/>
    </row>
    <row r="6" spans="2:10" ht="15.75" customHeight="1" x14ac:dyDescent="0.2">
      <c r="B6" s="4"/>
      <c r="C6" s="25"/>
      <c r="D6" s="25"/>
      <c r="E6" s="25"/>
      <c r="F6" s="26"/>
      <c r="G6" s="6"/>
      <c r="H6" s="37"/>
      <c r="I6" s="37"/>
    </row>
    <row r="7" spans="2:10" ht="15.75" customHeight="1" x14ac:dyDescent="0.2">
      <c r="B7" s="7"/>
      <c r="C7" s="68" t="s">
        <v>63</v>
      </c>
      <c r="D7" s="84" t="s">
        <v>64</v>
      </c>
      <c r="E7" s="84" t="s">
        <v>76</v>
      </c>
      <c r="F7" s="87" t="s">
        <v>77</v>
      </c>
      <c r="G7" s="30"/>
      <c r="H7" s="38"/>
      <c r="I7" s="38"/>
    </row>
    <row r="8" spans="2:10" ht="15.75" customHeight="1" x14ac:dyDescent="0.2">
      <c r="B8" s="7"/>
      <c r="C8" s="81" t="s">
        <v>65</v>
      </c>
      <c r="D8" s="86">
        <v>0.3</v>
      </c>
      <c r="E8" s="86">
        <v>0.06</v>
      </c>
      <c r="F8" s="86">
        <v>-0.2</v>
      </c>
      <c r="G8" s="30"/>
      <c r="H8" s="38"/>
      <c r="I8" s="38"/>
    </row>
    <row r="9" spans="2:10" ht="15.75" customHeight="1" x14ac:dyDescent="0.2">
      <c r="B9" s="7"/>
      <c r="C9" s="81" t="s">
        <v>69</v>
      </c>
      <c r="D9" s="86">
        <v>0.55000000000000004</v>
      </c>
      <c r="E9" s="86">
        <v>7.0000000000000007E-2</v>
      </c>
      <c r="F9" s="86">
        <v>0.13</v>
      </c>
      <c r="G9" s="30"/>
      <c r="H9" s="38"/>
      <c r="I9" s="38"/>
    </row>
    <row r="10" spans="2:10" ht="15.75" customHeight="1" x14ac:dyDescent="0.2">
      <c r="B10" s="7"/>
      <c r="C10" s="81" t="s">
        <v>66</v>
      </c>
      <c r="D10" s="220">
        <f>1-D8-D9</f>
        <v>0.14999999999999991</v>
      </c>
      <c r="E10" s="86">
        <v>0.11</v>
      </c>
      <c r="F10" s="86">
        <v>0.33</v>
      </c>
      <c r="G10" s="30"/>
      <c r="H10" s="38"/>
      <c r="I10" s="38"/>
    </row>
    <row r="11" spans="2:10" ht="15.75" customHeight="1" thickBot="1" x14ac:dyDescent="0.25">
      <c r="B11" s="10"/>
      <c r="C11" s="11"/>
      <c r="D11" s="11"/>
      <c r="E11" s="11"/>
      <c r="F11" s="11"/>
      <c r="G11" s="12"/>
      <c r="H11" s="37"/>
      <c r="I11" s="37"/>
    </row>
    <row r="12" spans="2:10" ht="15.75" customHeight="1" x14ac:dyDescent="0.2">
      <c r="C12" s="2"/>
      <c r="D12" s="2"/>
      <c r="E12" s="2"/>
      <c r="F12" s="2"/>
      <c r="G12" s="2"/>
      <c r="H12" s="2"/>
      <c r="I12" s="2"/>
    </row>
    <row r="13" spans="2:10" ht="15.75" customHeight="1" x14ac:dyDescent="0.2">
      <c r="C13" s="3" t="s">
        <v>2</v>
      </c>
      <c r="D13" s="3"/>
      <c r="E13" s="3"/>
      <c r="F13" s="2"/>
      <c r="G13" s="2"/>
      <c r="H13" s="2"/>
      <c r="I13" s="2"/>
    </row>
    <row r="14" spans="2:10" ht="15.75" customHeight="1" thickBot="1" x14ac:dyDescent="0.25">
      <c r="C14" s="23"/>
      <c r="D14" s="23"/>
      <c r="E14" s="23"/>
      <c r="F14" s="2"/>
      <c r="G14" s="2"/>
      <c r="H14" s="2"/>
      <c r="I14" s="2"/>
    </row>
    <row r="15" spans="2:10" ht="15.75" customHeight="1" x14ac:dyDescent="0.2">
      <c r="B15" s="13"/>
      <c r="C15" s="15"/>
      <c r="D15" s="15"/>
      <c r="E15" s="15"/>
      <c r="F15" s="31"/>
      <c r="G15" s="31"/>
      <c r="H15" s="33"/>
      <c r="I15" s="33"/>
      <c r="J15" s="28"/>
    </row>
    <row r="16" spans="2:10" ht="30" x14ac:dyDescent="0.2">
      <c r="B16" s="16"/>
      <c r="C16" s="69" t="s">
        <v>76</v>
      </c>
      <c r="D16" s="88" t="s">
        <v>64</v>
      </c>
      <c r="E16" s="82" t="s">
        <v>36</v>
      </c>
      <c r="F16" s="40" t="s">
        <v>67</v>
      </c>
      <c r="G16" s="40" t="s">
        <v>78</v>
      </c>
      <c r="H16" s="39" t="s">
        <v>33</v>
      </c>
      <c r="I16" s="89" t="s">
        <v>67</v>
      </c>
      <c r="J16" s="29"/>
    </row>
    <row r="17" spans="2:10" ht="15.75" customHeight="1" x14ac:dyDescent="0.2">
      <c r="B17" s="16"/>
      <c r="C17" s="18" t="s">
        <v>65</v>
      </c>
      <c r="D17" s="215">
        <f t="shared" ref="D17:E19" si="0">D8</f>
        <v>0.3</v>
      </c>
      <c r="E17" s="216">
        <f t="shared" si="0"/>
        <v>0.06</v>
      </c>
      <c r="F17" s="90">
        <f>D17*E17</f>
        <v>1.7999999999999999E-2</v>
      </c>
      <c r="G17" s="90">
        <f>E17-$F$20</f>
        <v>-1.2999999999999998E-2</v>
      </c>
      <c r="H17" s="94">
        <f>G17*G17</f>
        <v>1.6899999999999993E-4</v>
      </c>
      <c r="I17" s="93">
        <f>H17*D17</f>
        <v>5.0699999999999979E-5</v>
      </c>
      <c r="J17" s="29"/>
    </row>
    <row r="18" spans="2:10" ht="15.75" customHeight="1" x14ac:dyDescent="0.2">
      <c r="B18" s="16"/>
      <c r="C18" s="18" t="s">
        <v>69</v>
      </c>
      <c r="D18" s="215">
        <f t="shared" si="0"/>
        <v>0.55000000000000004</v>
      </c>
      <c r="E18" s="216">
        <f t="shared" si="0"/>
        <v>7.0000000000000007E-2</v>
      </c>
      <c r="F18" s="90">
        <f>D18*E18</f>
        <v>3.8500000000000006E-2</v>
      </c>
      <c r="G18" s="90">
        <f>E18-$F$20</f>
        <v>-2.9999999999999888E-3</v>
      </c>
      <c r="H18" s="94">
        <f>G18*G18</f>
        <v>8.9999999999999325E-6</v>
      </c>
      <c r="I18" s="93">
        <f>H18*D18</f>
        <v>4.9499999999999636E-6</v>
      </c>
      <c r="J18" s="29"/>
    </row>
    <row r="19" spans="2:10" ht="15.75" customHeight="1" x14ac:dyDescent="0.2">
      <c r="B19" s="16"/>
      <c r="C19" s="18" t="s">
        <v>66</v>
      </c>
      <c r="D19" s="215">
        <f t="shared" si="0"/>
        <v>0.14999999999999991</v>
      </c>
      <c r="E19" s="216">
        <f t="shared" si="0"/>
        <v>0.11</v>
      </c>
      <c r="F19" s="92">
        <f>D19*E19</f>
        <v>1.649999999999999E-2</v>
      </c>
      <c r="G19" s="90">
        <f>E19-$F$20</f>
        <v>3.7000000000000005E-2</v>
      </c>
      <c r="H19" s="94">
        <f>G19*G19</f>
        <v>1.3690000000000004E-3</v>
      </c>
      <c r="I19" s="95">
        <f>H19*D19</f>
        <v>2.0534999999999995E-4</v>
      </c>
      <c r="J19" s="29"/>
    </row>
    <row r="20" spans="2:10" ht="15.75" customHeight="1" x14ac:dyDescent="0.25">
      <c r="B20" s="16"/>
      <c r="C20" s="18"/>
      <c r="D20" s="18"/>
      <c r="E20" s="91" t="s">
        <v>79</v>
      </c>
      <c r="F20" s="100">
        <f>F17+F18+F19</f>
        <v>7.2999999999999995E-2</v>
      </c>
      <c r="G20" s="45"/>
      <c r="H20" s="71" t="s">
        <v>80</v>
      </c>
      <c r="I20" s="71">
        <f>I17+I18+I19</f>
        <v>2.6099999999999989E-4</v>
      </c>
      <c r="J20" s="29"/>
    </row>
    <row r="21" spans="2:10" ht="15.75" customHeight="1" x14ac:dyDescent="0.2">
      <c r="B21" s="16"/>
      <c r="C21" s="18"/>
      <c r="D21" s="18"/>
      <c r="E21" s="14"/>
      <c r="F21" s="32"/>
      <c r="G21" s="32"/>
      <c r="H21" s="34"/>
      <c r="I21" s="34"/>
      <c r="J21" s="29"/>
    </row>
    <row r="22" spans="2:10" ht="15.75" customHeight="1" x14ac:dyDescent="0.25">
      <c r="B22" s="16"/>
      <c r="C22" s="18"/>
      <c r="D22" s="18" t="s">
        <v>259</v>
      </c>
      <c r="E22" s="59">
        <f>SQRT(I20)</f>
        <v>1.6155494421403509E-2</v>
      </c>
      <c r="F22" s="32"/>
      <c r="G22" s="32"/>
      <c r="H22" s="34"/>
      <c r="I22" s="34"/>
      <c r="J22" s="29"/>
    </row>
    <row r="23" spans="2:10" ht="15.75" customHeight="1" x14ac:dyDescent="0.2">
      <c r="B23" s="16"/>
      <c r="C23" s="14"/>
      <c r="D23" s="14"/>
      <c r="E23" s="14"/>
      <c r="F23" s="32"/>
      <c r="G23" s="32"/>
      <c r="H23" s="34"/>
      <c r="I23" s="34"/>
      <c r="J23" s="29"/>
    </row>
    <row r="24" spans="2:10" ht="15.75" customHeight="1" x14ac:dyDescent="0.2">
      <c r="B24" s="16"/>
      <c r="C24" s="14"/>
      <c r="D24" s="14"/>
      <c r="E24" s="14"/>
      <c r="F24" s="32"/>
      <c r="G24" s="32"/>
      <c r="H24" s="34"/>
      <c r="I24" s="34"/>
      <c r="J24" s="29"/>
    </row>
    <row r="25" spans="2:10" ht="30" x14ac:dyDescent="0.2">
      <c r="B25" s="16"/>
      <c r="C25" s="69" t="s">
        <v>77</v>
      </c>
      <c r="D25" s="88" t="s">
        <v>64</v>
      </c>
      <c r="E25" s="82" t="s">
        <v>36</v>
      </c>
      <c r="F25" s="40" t="s">
        <v>67</v>
      </c>
      <c r="G25" s="40" t="s">
        <v>78</v>
      </c>
      <c r="H25" s="39" t="s">
        <v>33</v>
      </c>
      <c r="I25" s="89" t="s">
        <v>67</v>
      </c>
      <c r="J25" s="29"/>
    </row>
    <row r="26" spans="2:10" ht="15.75" customHeight="1" x14ac:dyDescent="0.2">
      <c r="B26" s="16"/>
      <c r="C26" s="18" t="s">
        <v>65</v>
      </c>
      <c r="D26" s="215">
        <f>D17</f>
        <v>0.3</v>
      </c>
      <c r="E26" s="216">
        <f>F8</f>
        <v>-0.2</v>
      </c>
      <c r="F26" s="90">
        <f>D26*E26</f>
        <v>-0.06</v>
      </c>
      <c r="G26" s="90">
        <f>E26-$F$29</f>
        <v>-0.26100000000000001</v>
      </c>
      <c r="H26" s="94">
        <f>G26*G26</f>
        <v>6.8121000000000001E-2</v>
      </c>
      <c r="I26" s="93">
        <f>H26*D26</f>
        <v>2.0436300000000001E-2</v>
      </c>
      <c r="J26" s="29"/>
    </row>
    <row r="27" spans="2:10" ht="15.75" customHeight="1" x14ac:dyDescent="0.2">
      <c r="B27" s="16"/>
      <c r="C27" s="18" t="s">
        <v>69</v>
      </c>
      <c r="D27" s="215">
        <f>D18</f>
        <v>0.55000000000000004</v>
      </c>
      <c r="E27" s="216">
        <f>F9</f>
        <v>0.13</v>
      </c>
      <c r="F27" s="90">
        <f>D27*E27</f>
        <v>7.1500000000000008E-2</v>
      </c>
      <c r="G27" s="90">
        <f>E27-$F$29</f>
        <v>6.900000000000002E-2</v>
      </c>
      <c r="H27" s="94">
        <f>G27*G27</f>
        <v>4.7610000000000031E-3</v>
      </c>
      <c r="I27" s="93">
        <f>H27*D27</f>
        <v>2.618550000000002E-3</v>
      </c>
      <c r="J27" s="29"/>
    </row>
    <row r="28" spans="2:10" ht="15.75" customHeight="1" x14ac:dyDescent="0.2">
      <c r="B28" s="16"/>
      <c r="C28" s="18" t="s">
        <v>66</v>
      </c>
      <c r="D28" s="215">
        <f>D19</f>
        <v>0.14999999999999991</v>
      </c>
      <c r="E28" s="216">
        <f>F10</f>
        <v>0.33</v>
      </c>
      <c r="F28" s="92">
        <f>D28*E28</f>
        <v>4.9499999999999975E-2</v>
      </c>
      <c r="G28" s="90">
        <f>E28-$F$29</f>
        <v>0.26900000000000002</v>
      </c>
      <c r="H28" s="94">
        <f>G28*G28</f>
        <v>7.2361000000000009E-2</v>
      </c>
      <c r="I28" s="95">
        <f>H28*D28</f>
        <v>1.0854149999999995E-2</v>
      </c>
      <c r="J28" s="29"/>
    </row>
    <row r="29" spans="2:10" ht="15.75" customHeight="1" x14ac:dyDescent="0.25">
      <c r="B29" s="16"/>
      <c r="C29" s="18"/>
      <c r="D29" s="18"/>
      <c r="E29" s="91" t="s">
        <v>79</v>
      </c>
      <c r="F29" s="100">
        <f>F26+F27+F28</f>
        <v>6.0999999999999985E-2</v>
      </c>
      <c r="G29" s="45"/>
      <c r="H29" s="71" t="s">
        <v>80</v>
      </c>
      <c r="I29" s="71">
        <f>I26+I27+I28</f>
        <v>3.3908999999999995E-2</v>
      </c>
      <c r="J29" s="29"/>
    </row>
    <row r="30" spans="2:10" ht="15.75" customHeight="1" x14ac:dyDescent="0.2">
      <c r="B30" s="16"/>
      <c r="C30" s="18"/>
      <c r="D30" s="18"/>
      <c r="E30" s="14"/>
      <c r="F30" s="32"/>
      <c r="G30" s="32"/>
      <c r="H30" s="34"/>
      <c r="I30" s="34"/>
      <c r="J30" s="29"/>
    </row>
    <row r="31" spans="2:10" ht="15.75" customHeight="1" x14ac:dyDescent="0.25">
      <c r="B31" s="16"/>
      <c r="C31" s="18"/>
      <c r="D31" s="18" t="s">
        <v>259</v>
      </c>
      <c r="E31" s="59">
        <f>SQRT(I29)</f>
        <v>0.18414396541836497</v>
      </c>
      <c r="F31" s="32"/>
      <c r="G31" s="32"/>
      <c r="H31" s="34"/>
      <c r="I31" s="34"/>
      <c r="J31" s="29"/>
    </row>
    <row r="32" spans="2:10" ht="15.75" customHeight="1" thickBot="1" x14ac:dyDescent="0.25">
      <c r="B32" s="19"/>
      <c r="C32" s="35"/>
      <c r="D32" s="35"/>
      <c r="E32" s="35"/>
      <c r="F32" s="42"/>
      <c r="G32" s="43"/>
      <c r="H32" s="44"/>
      <c r="I32" s="44"/>
      <c r="J32" s="21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5"/>
  <dimension ref="B1:J4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5703125" customWidth="1"/>
    <col min="4" max="4" width="16.140625" customWidth="1"/>
    <col min="5" max="9" width="14.28515625" customWidth="1"/>
    <col min="10" max="10" width="3.140625" customWidth="1"/>
  </cols>
  <sheetData>
    <row r="1" spans="2:10" ht="18" x14ac:dyDescent="0.25">
      <c r="C1" s="1" t="s">
        <v>258</v>
      </c>
      <c r="D1" s="1"/>
      <c r="E1" s="1"/>
    </row>
    <row r="2" spans="2:10" ht="15.75" customHeight="1" x14ac:dyDescent="0.2">
      <c r="C2" s="2" t="s">
        <v>7</v>
      </c>
      <c r="D2" s="2"/>
      <c r="E2" s="2"/>
    </row>
    <row r="3" spans="2:10" ht="15.75" customHeight="1" x14ac:dyDescent="0.2"/>
    <row r="4" spans="2:10" ht="15.75" customHeight="1" x14ac:dyDescent="0.2">
      <c r="C4" s="3" t="s">
        <v>1</v>
      </c>
      <c r="D4" s="3"/>
      <c r="E4" s="3"/>
      <c r="F4" s="2"/>
      <c r="G4" s="2"/>
      <c r="H4" s="2"/>
      <c r="I4" s="2"/>
    </row>
    <row r="5" spans="2:10" ht="15.75" customHeight="1" thickBot="1" x14ac:dyDescent="0.25">
      <c r="C5" s="23"/>
      <c r="D5" s="23"/>
      <c r="E5" s="23"/>
      <c r="F5" s="24"/>
      <c r="G5" s="2"/>
      <c r="H5" s="2"/>
      <c r="I5" s="2"/>
    </row>
    <row r="6" spans="2:10" ht="15.75" customHeight="1" x14ac:dyDescent="0.2">
      <c r="B6" s="4"/>
      <c r="C6" s="25"/>
      <c r="D6" s="25"/>
      <c r="E6" s="25"/>
      <c r="F6" s="6"/>
      <c r="G6" s="37"/>
      <c r="H6" s="37"/>
    </row>
    <row r="7" spans="2:10" ht="15.75" customHeight="1" x14ac:dyDescent="0.2">
      <c r="B7" s="7"/>
      <c r="C7" s="68" t="s">
        <v>63</v>
      </c>
      <c r="D7" s="84" t="s">
        <v>64</v>
      </c>
      <c r="E7" s="84" t="s">
        <v>76</v>
      </c>
      <c r="F7" s="30"/>
      <c r="G7" s="38"/>
      <c r="H7" s="38"/>
    </row>
    <row r="8" spans="2:10" ht="15.75" customHeight="1" x14ac:dyDescent="0.2">
      <c r="B8" s="7"/>
      <c r="C8" s="81" t="s">
        <v>164</v>
      </c>
      <c r="D8" s="149">
        <v>0.15</v>
      </c>
      <c r="E8" s="150">
        <v>-0.105</v>
      </c>
      <c r="F8" s="30"/>
      <c r="G8" s="38"/>
      <c r="H8" s="38"/>
    </row>
    <row r="9" spans="2:10" ht="15.75" customHeight="1" x14ac:dyDescent="0.2">
      <c r="B9" s="7"/>
      <c r="C9" s="81" t="s">
        <v>65</v>
      </c>
      <c r="D9" s="149">
        <v>0.3</v>
      </c>
      <c r="E9" s="150">
        <v>5.8999999999999997E-2</v>
      </c>
      <c r="F9" s="30"/>
      <c r="G9" s="38"/>
      <c r="H9" s="38"/>
    </row>
    <row r="10" spans="2:10" ht="15.75" customHeight="1" x14ac:dyDescent="0.2">
      <c r="B10" s="7"/>
      <c r="C10" s="81" t="s">
        <v>69</v>
      </c>
      <c r="D10" s="149">
        <v>0.45</v>
      </c>
      <c r="E10" s="150">
        <v>0.13</v>
      </c>
      <c r="F10" s="30"/>
      <c r="G10" s="38"/>
      <c r="H10" s="38"/>
    </row>
    <row r="11" spans="2:10" ht="15.75" customHeight="1" x14ac:dyDescent="0.2">
      <c r="B11" s="7"/>
      <c r="C11" s="81" t="s">
        <v>66</v>
      </c>
      <c r="D11" s="221">
        <f>1-D8-D9-D10</f>
        <v>0.10000000000000003</v>
      </c>
      <c r="E11" s="150">
        <v>0.21099999999999999</v>
      </c>
      <c r="F11" s="30"/>
      <c r="G11" s="38"/>
      <c r="H11" s="38"/>
    </row>
    <row r="12" spans="2:10" ht="15.75" customHeight="1" thickBot="1" x14ac:dyDescent="0.25">
      <c r="B12" s="10"/>
      <c r="C12" s="11"/>
      <c r="D12" s="11"/>
      <c r="E12" s="11"/>
      <c r="F12" s="12"/>
      <c r="G12" s="37"/>
      <c r="H12" s="37"/>
    </row>
    <row r="13" spans="2:10" ht="15.75" customHeight="1" x14ac:dyDescent="0.2">
      <c r="C13" s="2"/>
      <c r="D13" s="2"/>
      <c r="E13" s="2"/>
      <c r="F13" s="2"/>
      <c r="G13" s="2"/>
      <c r="H13" s="2"/>
      <c r="I13" s="2"/>
    </row>
    <row r="14" spans="2:10" ht="15.75" customHeight="1" x14ac:dyDescent="0.2">
      <c r="C14" s="3" t="s">
        <v>2</v>
      </c>
      <c r="D14" s="3"/>
      <c r="E14" s="3"/>
      <c r="F14" s="2"/>
      <c r="G14" s="2"/>
      <c r="H14" s="2"/>
      <c r="I14" s="2"/>
    </row>
    <row r="15" spans="2:10" ht="15.75" customHeight="1" thickBot="1" x14ac:dyDescent="0.25">
      <c r="C15" s="23"/>
      <c r="D15" s="23"/>
      <c r="E15" s="23"/>
      <c r="F15" s="2"/>
      <c r="G15" s="2"/>
      <c r="H15" s="2"/>
      <c r="I15" s="2"/>
    </row>
    <row r="16" spans="2:10" ht="15.75" customHeight="1" x14ac:dyDescent="0.2">
      <c r="B16" s="13"/>
      <c r="C16" s="15"/>
      <c r="D16" s="15"/>
      <c r="E16" s="15"/>
      <c r="F16" s="31"/>
      <c r="G16" s="31"/>
      <c r="H16" s="33"/>
      <c r="I16" s="33"/>
      <c r="J16" s="28"/>
    </row>
    <row r="17" spans="2:10" ht="30" x14ac:dyDescent="0.2">
      <c r="B17" s="16"/>
      <c r="C17" s="69" t="s">
        <v>76</v>
      </c>
      <c r="D17" s="88" t="s">
        <v>64</v>
      </c>
      <c r="E17" s="82" t="s">
        <v>36</v>
      </c>
      <c r="F17" s="75" t="s">
        <v>67</v>
      </c>
      <c r="G17" s="40" t="s">
        <v>78</v>
      </c>
      <c r="H17" s="39" t="s">
        <v>33</v>
      </c>
      <c r="I17" s="89" t="s">
        <v>67</v>
      </c>
      <c r="J17" s="29"/>
    </row>
    <row r="18" spans="2:10" ht="15" x14ac:dyDescent="0.2">
      <c r="B18" s="16"/>
      <c r="C18" s="18" t="s">
        <v>164</v>
      </c>
      <c r="D18" s="236">
        <f>D8</f>
        <v>0.15</v>
      </c>
      <c r="E18" s="237">
        <f>E8</f>
        <v>-0.105</v>
      </c>
      <c r="F18" s="90">
        <f>D18*E18</f>
        <v>-1.575E-2</v>
      </c>
      <c r="G18" s="90">
        <f>E18-$F$22</f>
        <v>-0.18654999999999999</v>
      </c>
      <c r="H18" s="94">
        <f>G18*G18</f>
        <v>3.4800902499999994E-2</v>
      </c>
      <c r="I18" s="93">
        <f>H18*D18</f>
        <v>5.2201353749999988E-3</v>
      </c>
      <c r="J18" s="29"/>
    </row>
    <row r="19" spans="2:10" ht="15.75" customHeight="1" x14ac:dyDescent="0.2">
      <c r="B19" s="16"/>
      <c r="C19" s="18" t="s">
        <v>65</v>
      </c>
      <c r="D19" s="236">
        <f t="shared" ref="D19:E21" si="0">D9</f>
        <v>0.3</v>
      </c>
      <c r="E19" s="238">
        <f t="shared" si="0"/>
        <v>5.8999999999999997E-2</v>
      </c>
      <c r="F19" s="90">
        <f>D19*E19</f>
        <v>1.7699999999999997E-2</v>
      </c>
      <c r="G19" s="90">
        <f>E19-$F$22</f>
        <v>-2.2550000000000014E-2</v>
      </c>
      <c r="H19" s="94">
        <f>G19*G19</f>
        <v>5.0850250000000069E-4</v>
      </c>
      <c r="I19" s="93">
        <f>H19*D19</f>
        <v>1.525507500000002E-4</v>
      </c>
      <c r="J19" s="29"/>
    </row>
    <row r="20" spans="2:10" ht="15.75" customHeight="1" x14ac:dyDescent="0.2">
      <c r="B20" s="16"/>
      <c r="C20" s="18" t="s">
        <v>69</v>
      </c>
      <c r="D20" s="236">
        <f t="shared" si="0"/>
        <v>0.45</v>
      </c>
      <c r="E20" s="238">
        <f t="shared" si="0"/>
        <v>0.13</v>
      </c>
      <c r="F20" s="90">
        <f>D20*E20</f>
        <v>5.8500000000000003E-2</v>
      </c>
      <c r="G20" s="90">
        <f>E20-$F$22</f>
        <v>4.8449999999999993E-2</v>
      </c>
      <c r="H20" s="94">
        <f>G20*G20</f>
        <v>2.3474024999999995E-3</v>
      </c>
      <c r="I20" s="93">
        <f>H20*D20</f>
        <v>1.0563311249999997E-3</v>
      </c>
      <c r="J20" s="29"/>
    </row>
    <row r="21" spans="2:10" ht="15.75" customHeight="1" x14ac:dyDescent="0.2">
      <c r="B21" s="16"/>
      <c r="C21" s="18" t="s">
        <v>66</v>
      </c>
      <c r="D21" s="236">
        <f t="shared" si="0"/>
        <v>0.10000000000000003</v>
      </c>
      <c r="E21" s="238">
        <f t="shared" si="0"/>
        <v>0.21099999999999999</v>
      </c>
      <c r="F21" s="92">
        <f>D21*E21</f>
        <v>2.1100000000000008E-2</v>
      </c>
      <c r="G21" s="90">
        <f>E21-$F$22</f>
        <v>0.12944999999999998</v>
      </c>
      <c r="H21" s="94">
        <f>G21*G21</f>
        <v>1.6757302499999994E-2</v>
      </c>
      <c r="I21" s="95">
        <f>H21*D21</f>
        <v>1.6757302499999999E-3</v>
      </c>
      <c r="J21" s="29"/>
    </row>
    <row r="22" spans="2:10" ht="15.75" customHeight="1" x14ac:dyDescent="0.25">
      <c r="B22" s="16"/>
      <c r="C22" s="18"/>
      <c r="D22" s="18"/>
      <c r="E22" s="91" t="s">
        <v>79</v>
      </c>
      <c r="F22" s="100">
        <f>F18+F19+F20+F21</f>
        <v>8.1550000000000011E-2</v>
      </c>
      <c r="G22" s="45"/>
      <c r="H22" s="71" t="s">
        <v>80</v>
      </c>
      <c r="I22" s="71">
        <f>I18+I19+I20+I21</f>
        <v>8.1047474999999987E-3</v>
      </c>
      <c r="J22" s="29"/>
    </row>
    <row r="23" spans="2:10" ht="15.75" customHeight="1" x14ac:dyDescent="0.2">
      <c r="B23" s="16"/>
      <c r="C23" s="18"/>
      <c r="D23" s="18"/>
      <c r="E23" s="14"/>
      <c r="F23" s="32"/>
      <c r="G23" s="32"/>
      <c r="H23" s="34"/>
      <c r="I23" s="34"/>
      <c r="J23" s="29"/>
    </row>
    <row r="24" spans="2:10" ht="15.75" customHeight="1" x14ac:dyDescent="0.25">
      <c r="B24" s="16"/>
      <c r="C24" s="18"/>
      <c r="D24" s="18" t="s">
        <v>260</v>
      </c>
      <c r="E24" s="59">
        <f>SQRT(I22)</f>
        <v>9.0026371136462002E-2</v>
      </c>
      <c r="F24" s="32"/>
      <c r="G24" s="32"/>
      <c r="H24" s="34"/>
      <c r="I24" s="34"/>
      <c r="J24" s="29"/>
    </row>
    <row r="25" spans="2:10" ht="15.75" customHeight="1" thickBot="1" x14ac:dyDescent="0.25">
      <c r="B25" s="19"/>
      <c r="C25" s="35"/>
      <c r="D25" s="35"/>
      <c r="E25" s="35"/>
      <c r="F25" s="42"/>
      <c r="G25" s="43"/>
      <c r="H25" s="44"/>
      <c r="I25" s="44"/>
      <c r="J25" s="21"/>
    </row>
    <row r="26" spans="2:10" ht="15.75" customHeight="1" x14ac:dyDescent="0.2"/>
    <row r="27" spans="2:10" ht="15.75" customHeight="1" x14ac:dyDescent="0.2"/>
    <row r="28" spans="2:10" ht="15.75" customHeight="1" x14ac:dyDescent="0.2"/>
    <row r="29" spans="2:10" ht="15.75" customHeight="1" x14ac:dyDescent="0.2"/>
    <row r="30" spans="2:10" ht="15.75" customHeight="1" x14ac:dyDescent="0.2"/>
    <row r="31" spans="2:10" ht="15.75" customHeight="1" x14ac:dyDescent="0.2"/>
    <row r="32" spans="2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G45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0.28515625" bestFit="1" customWidth="1"/>
    <col min="4" max="4" width="10.140625" customWidth="1"/>
    <col min="5" max="5" width="3.140625" customWidth="1"/>
    <col min="6" max="6" width="10.140625" customWidth="1"/>
    <col min="7" max="7" width="11.5703125" customWidth="1"/>
    <col min="8" max="8" width="3.140625" customWidth="1"/>
  </cols>
  <sheetData>
    <row r="1" spans="2:7" ht="18" x14ac:dyDescent="0.25">
      <c r="C1" s="1" t="s">
        <v>258</v>
      </c>
    </row>
    <row r="2" spans="2:7" ht="15.75" customHeight="1" x14ac:dyDescent="0.2">
      <c r="C2" s="2" t="s">
        <v>8</v>
      </c>
    </row>
    <row r="3" spans="2:7" ht="15.75" customHeight="1" x14ac:dyDescent="0.2"/>
    <row r="4" spans="2:7" ht="15.75" customHeight="1" x14ac:dyDescent="0.2">
      <c r="C4" s="3" t="s">
        <v>1</v>
      </c>
      <c r="D4" s="2"/>
      <c r="E4" s="2"/>
      <c r="F4" s="2"/>
      <c r="G4" s="2"/>
    </row>
    <row r="5" spans="2:7" ht="15.75" customHeight="1" thickBot="1" x14ac:dyDescent="0.25">
      <c r="C5" s="23"/>
      <c r="D5" s="2"/>
      <c r="E5" s="2"/>
      <c r="F5" s="2"/>
      <c r="G5" s="2"/>
    </row>
    <row r="6" spans="2:7" ht="15.75" customHeight="1" x14ac:dyDescent="0.2">
      <c r="B6" s="4"/>
      <c r="C6" s="25"/>
      <c r="D6" s="26"/>
      <c r="E6" s="6"/>
      <c r="F6" s="2"/>
      <c r="G6" s="2"/>
    </row>
    <row r="7" spans="2:7" ht="15.75" customHeight="1" x14ac:dyDescent="0.2">
      <c r="B7" s="7"/>
      <c r="C7" s="5" t="s">
        <v>70</v>
      </c>
      <c r="D7" s="67">
        <v>0.2</v>
      </c>
      <c r="E7" s="27"/>
      <c r="F7" s="2"/>
      <c r="G7" s="2"/>
    </row>
    <row r="8" spans="2:7" ht="15.75" customHeight="1" x14ac:dyDescent="0.2">
      <c r="B8" s="7"/>
      <c r="C8" s="5" t="s">
        <v>71</v>
      </c>
      <c r="D8" s="67">
        <v>0.55000000000000004</v>
      </c>
      <c r="E8" s="27"/>
      <c r="F8" s="2"/>
      <c r="G8" s="2"/>
    </row>
    <row r="9" spans="2:7" ht="15.75" customHeight="1" x14ac:dyDescent="0.2">
      <c r="B9" s="7"/>
      <c r="C9" s="5" t="s">
        <v>72</v>
      </c>
      <c r="D9" s="219">
        <f>1-D7-D8</f>
        <v>0.25</v>
      </c>
      <c r="E9" s="27"/>
      <c r="F9" s="2"/>
      <c r="G9" s="2"/>
    </row>
    <row r="10" spans="2:7" ht="15.75" customHeight="1" x14ac:dyDescent="0.2">
      <c r="B10" s="7"/>
      <c r="C10" s="5" t="s">
        <v>73</v>
      </c>
      <c r="D10" s="67">
        <v>0.09</v>
      </c>
      <c r="E10" s="27"/>
      <c r="F10" s="2"/>
      <c r="G10" s="2"/>
    </row>
    <row r="11" spans="2:7" ht="15.75" customHeight="1" x14ac:dyDescent="0.2">
      <c r="B11" s="7"/>
      <c r="C11" s="5" t="s">
        <v>74</v>
      </c>
      <c r="D11" s="67">
        <v>0.11</v>
      </c>
      <c r="E11" s="27"/>
      <c r="F11" s="2"/>
      <c r="G11" s="2"/>
    </row>
    <row r="12" spans="2:7" ht="15.75" customHeight="1" x14ac:dyDescent="0.2">
      <c r="B12" s="7"/>
      <c r="C12" s="5" t="s">
        <v>75</v>
      </c>
      <c r="D12" s="67">
        <v>0.14000000000000001</v>
      </c>
      <c r="E12" s="27"/>
      <c r="F12" s="2"/>
      <c r="G12" s="2"/>
    </row>
    <row r="13" spans="2:7" ht="15.75" customHeight="1" thickBot="1" x14ac:dyDescent="0.25">
      <c r="B13" s="10"/>
      <c r="C13" s="11"/>
      <c r="D13" s="11"/>
      <c r="E13" s="12"/>
      <c r="F13" s="2"/>
      <c r="G13" s="2"/>
    </row>
    <row r="14" spans="2:7" ht="15.75" customHeight="1" x14ac:dyDescent="0.2">
      <c r="C14" s="2"/>
      <c r="D14" s="2"/>
      <c r="E14" s="2"/>
      <c r="F14" s="2"/>
      <c r="G14" s="2"/>
    </row>
    <row r="15" spans="2:7" ht="15.75" customHeight="1" x14ac:dyDescent="0.2">
      <c r="C15" s="3" t="s">
        <v>2</v>
      </c>
      <c r="D15" s="2"/>
      <c r="E15" s="2"/>
      <c r="F15" s="2"/>
      <c r="G15" s="2"/>
    </row>
    <row r="16" spans="2:7" ht="15.75" customHeight="1" thickBot="1" x14ac:dyDescent="0.25">
      <c r="C16" s="23"/>
      <c r="D16" s="2"/>
      <c r="E16" s="2"/>
      <c r="F16" s="2"/>
      <c r="G16" s="2"/>
    </row>
    <row r="17" spans="2:5" ht="15.75" customHeight="1" x14ac:dyDescent="0.2">
      <c r="B17" s="13"/>
      <c r="C17" s="15"/>
      <c r="D17" s="15"/>
      <c r="E17" s="28"/>
    </row>
    <row r="18" spans="2:5" ht="15.75" customHeight="1" x14ac:dyDescent="0.25">
      <c r="B18" s="16"/>
      <c r="C18" s="14" t="s">
        <v>51</v>
      </c>
      <c r="D18" s="59">
        <f>(D7*D10)+(D8*D11)+(D9*D12)</f>
        <v>0.1135</v>
      </c>
      <c r="E18" s="29"/>
    </row>
    <row r="19" spans="2:5" ht="15.75" customHeight="1" thickBot="1" x14ac:dyDescent="0.25">
      <c r="B19" s="19"/>
      <c r="C19" s="20"/>
      <c r="D19" s="20"/>
      <c r="E19" s="21"/>
    </row>
    <row r="20" spans="2:5" ht="15.75" customHeight="1" x14ac:dyDescent="0.2"/>
    <row r="21" spans="2:5" ht="15.75" customHeight="1" x14ac:dyDescent="0.2"/>
    <row r="22" spans="2:5" ht="15.75" customHeight="1" x14ac:dyDescent="0.2"/>
    <row r="23" spans="2:5" ht="15.75" customHeight="1" x14ac:dyDescent="0.2"/>
    <row r="24" spans="2:5" ht="15.75" customHeight="1" x14ac:dyDescent="0.2"/>
    <row r="25" spans="2:5" ht="15.75" customHeight="1" x14ac:dyDescent="0.2"/>
    <row r="26" spans="2:5" ht="15.75" customHeight="1" x14ac:dyDescent="0.2"/>
    <row r="27" spans="2:5" ht="15.75" customHeight="1" x14ac:dyDescent="0.2"/>
    <row r="28" spans="2:5" ht="15.75" customHeight="1" x14ac:dyDescent="0.2"/>
    <row r="29" spans="2:5" ht="15.75" customHeight="1" x14ac:dyDescent="0.2"/>
    <row r="30" spans="2:5" ht="15.75" customHeight="1" x14ac:dyDescent="0.2"/>
    <row r="31" spans="2:5" ht="15.75" customHeight="1" x14ac:dyDescent="0.2"/>
    <row r="32" spans="2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3">
    <pageSetUpPr fitToPage="1"/>
  </sheetPr>
  <dimension ref="B1:J47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5703125" customWidth="1"/>
    <col min="4" max="4" width="16.140625" customWidth="1"/>
    <col min="5" max="10" width="14.28515625" customWidth="1"/>
    <col min="11" max="11" width="3.140625" customWidth="1"/>
  </cols>
  <sheetData>
    <row r="1" spans="2:10" ht="18" x14ac:dyDescent="0.25">
      <c r="C1" s="1" t="s">
        <v>258</v>
      </c>
      <c r="D1" s="1"/>
      <c r="E1" s="1"/>
    </row>
    <row r="2" spans="2:10" ht="15.75" customHeight="1" x14ac:dyDescent="0.2">
      <c r="C2" s="2" t="s">
        <v>9</v>
      </c>
      <c r="D2" s="2"/>
      <c r="E2" s="2"/>
    </row>
    <row r="3" spans="2:10" ht="15.75" customHeight="1" x14ac:dyDescent="0.2"/>
    <row r="4" spans="2:10" ht="15.75" customHeight="1" x14ac:dyDescent="0.2">
      <c r="C4" s="3" t="s">
        <v>1</v>
      </c>
      <c r="D4" s="3"/>
      <c r="E4" s="3"/>
      <c r="F4" s="2"/>
      <c r="G4" s="2"/>
      <c r="H4" s="2"/>
      <c r="I4" s="2"/>
      <c r="J4" s="2"/>
    </row>
    <row r="5" spans="2:10" ht="15.75" customHeight="1" thickBot="1" x14ac:dyDescent="0.25">
      <c r="C5" s="23"/>
      <c r="D5" s="23"/>
      <c r="E5" s="23"/>
      <c r="F5" s="24"/>
      <c r="G5" s="24"/>
      <c r="H5" s="2"/>
      <c r="I5" s="2"/>
      <c r="J5" s="2"/>
    </row>
    <row r="6" spans="2:10" ht="15.75" customHeight="1" x14ac:dyDescent="0.2">
      <c r="B6" s="4"/>
      <c r="C6" s="25"/>
      <c r="D6" s="25"/>
      <c r="E6" s="25"/>
      <c r="F6" s="26"/>
      <c r="G6" s="26"/>
      <c r="H6" s="6"/>
      <c r="I6" s="37"/>
      <c r="J6" s="37"/>
    </row>
    <row r="7" spans="2:10" ht="15.75" customHeight="1" x14ac:dyDescent="0.2">
      <c r="B7" s="7"/>
      <c r="C7" s="68" t="s">
        <v>63</v>
      </c>
      <c r="D7" s="84" t="s">
        <v>64</v>
      </c>
      <c r="E7" s="84" t="s">
        <v>76</v>
      </c>
      <c r="F7" s="87" t="s">
        <v>77</v>
      </c>
      <c r="G7" s="87" t="s">
        <v>81</v>
      </c>
      <c r="H7" s="30"/>
      <c r="I7" s="38"/>
      <c r="J7" s="38"/>
    </row>
    <row r="8" spans="2:10" ht="15.75" customHeight="1" x14ac:dyDescent="0.2">
      <c r="B8" s="7"/>
      <c r="C8" s="81" t="s">
        <v>66</v>
      </c>
      <c r="D8" s="86">
        <v>0.65</v>
      </c>
      <c r="E8" s="86">
        <v>0.06</v>
      </c>
      <c r="F8" s="86">
        <v>0.16</v>
      </c>
      <c r="G8" s="86">
        <v>0.33</v>
      </c>
      <c r="H8" s="30"/>
      <c r="I8" s="38"/>
      <c r="J8" s="38"/>
    </row>
    <row r="9" spans="2:10" ht="15.75" customHeight="1" x14ac:dyDescent="0.2">
      <c r="B9" s="7"/>
      <c r="C9" s="81" t="s">
        <v>86</v>
      </c>
      <c r="D9" s="220">
        <f>1-D8</f>
        <v>0.35</v>
      </c>
      <c r="E9" s="86">
        <v>0.14000000000000001</v>
      </c>
      <c r="F9" s="86">
        <v>0.02</v>
      </c>
      <c r="G9" s="86">
        <v>-0.06</v>
      </c>
      <c r="H9" s="30"/>
      <c r="I9" s="38"/>
      <c r="J9" s="38"/>
    </row>
    <row r="10" spans="2:10" ht="15.75" customHeight="1" x14ac:dyDescent="0.2">
      <c r="B10" s="7"/>
      <c r="C10" s="81"/>
      <c r="D10" s="85"/>
      <c r="E10" s="86"/>
      <c r="F10" s="86"/>
      <c r="G10" s="86"/>
      <c r="H10" s="30"/>
      <c r="I10" s="38"/>
      <c r="J10" s="38"/>
    </row>
    <row r="11" spans="2:10" ht="15.75" customHeight="1" x14ac:dyDescent="0.2">
      <c r="B11" s="96" t="s">
        <v>14</v>
      </c>
      <c r="C11" s="81" t="s">
        <v>82</v>
      </c>
      <c r="D11" s="85"/>
      <c r="E11" s="86">
        <v>0.33333333333333331</v>
      </c>
      <c r="F11" s="86">
        <v>0.33333333333333331</v>
      </c>
      <c r="G11" s="220">
        <f>1-E11-F11</f>
        <v>0.33333333333333343</v>
      </c>
      <c r="H11" s="30"/>
      <c r="I11" s="38"/>
      <c r="J11" s="38"/>
    </row>
    <row r="12" spans="2:10" ht="15.75" customHeight="1" x14ac:dyDescent="0.2">
      <c r="B12" s="96" t="s">
        <v>15</v>
      </c>
      <c r="C12" s="81" t="s">
        <v>82</v>
      </c>
      <c r="D12" s="85"/>
      <c r="E12" s="86">
        <v>0.2</v>
      </c>
      <c r="F12" s="86">
        <v>0.2</v>
      </c>
      <c r="G12" s="220">
        <f>1-E12-F12</f>
        <v>0.60000000000000009</v>
      </c>
      <c r="H12" s="30"/>
      <c r="I12" s="38"/>
      <c r="J12" s="38"/>
    </row>
    <row r="13" spans="2:10" ht="15.75" customHeight="1" thickBot="1" x14ac:dyDescent="0.25">
      <c r="B13" s="10"/>
      <c r="C13" s="11"/>
      <c r="D13" s="11"/>
      <c r="E13" s="11"/>
      <c r="F13" s="11"/>
      <c r="G13" s="11"/>
      <c r="H13" s="12"/>
      <c r="I13" s="37"/>
      <c r="J13" s="37"/>
    </row>
    <row r="14" spans="2:10" ht="15.75" customHeight="1" x14ac:dyDescent="0.2">
      <c r="C14" s="2"/>
      <c r="D14" s="2"/>
      <c r="E14" s="2"/>
      <c r="F14" s="2"/>
      <c r="G14" s="2"/>
      <c r="H14" s="2"/>
      <c r="I14" s="2"/>
      <c r="J14" s="2"/>
    </row>
    <row r="15" spans="2:10" ht="15.75" customHeight="1" x14ac:dyDescent="0.2">
      <c r="C15" s="3" t="s">
        <v>2</v>
      </c>
      <c r="D15" s="3"/>
      <c r="E15" s="3"/>
      <c r="F15" s="2"/>
      <c r="G15" s="2"/>
      <c r="H15" s="2"/>
      <c r="I15" s="2"/>
      <c r="J15" s="2"/>
    </row>
    <row r="16" spans="2:10" ht="15.75" customHeight="1" thickBot="1" x14ac:dyDescent="0.25">
      <c r="C16" s="23"/>
      <c r="D16" s="23"/>
      <c r="E16" s="23"/>
      <c r="F16" s="2"/>
      <c r="G16" s="2"/>
      <c r="H16" s="2"/>
      <c r="I16" s="2"/>
      <c r="J16" s="2"/>
    </row>
    <row r="17" spans="2:10" ht="15.75" customHeight="1" x14ac:dyDescent="0.2">
      <c r="B17" s="13"/>
      <c r="C17" s="15"/>
      <c r="D17" s="15"/>
      <c r="E17" s="15"/>
      <c r="F17" s="31"/>
      <c r="G17" s="31"/>
      <c r="H17" s="33"/>
      <c r="I17" s="33"/>
      <c r="J17" s="28"/>
    </row>
    <row r="18" spans="2:10" ht="30" x14ac:dyDescent="0.2">
      <c r="B18" s="66" t="s">
        <v>14</v>
      </c>
      <c r="C18" s="69" t="s">
        <v>76</v>
      </c>
      <c r="D18" s="88" t="s">
        <v>64</v>
      </c>
      <c r="E18" s="70" t="s">
        <v>83</v>
      </c>
      <c r="F18" s="75" t="s">
        <v>67</v>
      </c>
      <c r="G18" s="40"/>
      <c r="H18" s="39"/>
      <c r="I18" s="89"/>
      <c r="J18" s="29"/>
    </row>
    <row r="19" spans="2:10" ht="15.75" customHeight="1" x14ac:dyDescent="0.2">
      <c r="B19" s="16"/>
      <c r="C19" s="18" t="s">
        <v>65</v>
      </c>
      <c r="D19" s="215">
        <f>D8</f>
        <v>0.65</v>
      </c>
      <c r="E19" s="217">
        <f>(E8*E11)+(F8*F11)+(G8*G11)</f>
        <v>0.18333333333333338</v>
      </c>
      <c r="F19" s="90">
        <f>D19*E19</f>
        <v>0.1191666666666667</v>
      </c>
      <c r="G19" s="90"/>
      <c r="H19" s="94"/>
      <c r="I19" s="93"/>
      <c r="J19" s="29"/>
    </row>
    <row r="20" spans="2:10" ht="15.75" customHeight="1" x14ac:dyDescent="0.2">
      <c r="B20" s="16"/>
      <c r="C20" s="18" t="s">
        <v>66</v>
      </c>
      <c r="D20" s="215">
        <f>D9</f>
        <v>0.35</v>
      </c>
      <c r="E20" s="217">
        <f>(E9*E11)+(F9*F11)+(G9*G11)</f>
        <v>3.3333333333333333E-2</v>
      </c>
      <c r="F20" s="92">
        <f>D20*E20</f>
        <v>1.1666666666666665E-2</v>
      </c>
      <c r="G20" s="90"/>
      <c r="H20" s="94"/>
      <c r="I20" s="93"/>
      <c r="J20" s="29"/>
    </row>
    <row r="21" spans="2:10" ht="15.75" customHeight="1" x14ac:dyDescent="0.25">
      <c r="B21" s="16"/>
      <c r="C21" s="18"/>
      <c r="D21" s="18"/>
      <c r="E21" s="91" t="s">
        <v>79</v>
      </c>
      <c r="F21" s="100">
        <f>F19+F20</f>
        <v>0.13083333333333336</v>
      </c>
      <c r="G21" s="45"/>
      <c r="H21" s="71"/>
      <c r="I21" s="71"/>
      <c r="J21" s="29"/>
    </row>
    <row r="22" spans="2:10" ht="15.75" customHeight="1" x14ac:dyDescent="0.2">
      <c r="B22" s="16"/>
      <c r="C22" s="18"/>
      <c r="D22" s="18"/>
      <c r="E22" s="14"/>
      <c r="F22" s="32"/>
      <c r="G22" s="32"/>
      <c r="H22" s="34"/>
      <c r="I22" s="34"/>
      <c r="J22" s="29"/>
    </row>
    <row r="23" spans="2:10" ht="15.75" customHeight="1" x14ac:dyDescent="0.2">
      <c r="B23" s="16"/>
      <c r="C23" s="14"/>
      <c r="D23" s="14"/>
      <c r="E23" s="14"/>
      <c r="F23" s="32"/>
      <c r="G23" s="32"/>
      <c r="H23" s="34"/>
      <c r="I23" s="34"/>
      <c r="J23" s="29"/>
    </row>
    <row r="24" spans="2:10" ht="30" x14ac:dyDescent="0.2">
      <c r="B24" s="66" t="s">
        <v>15</v>
      </c>
      <c r="C24" s="69" t="s">
        <v>76</v>
      </c>
      <c r="D24" s="88" t="s">
        <v>64</v>
      </c>
      <c r="E24" s="82" t="s">
        <v>36</v>
      </c>
      <c r="F24" s="40" t="s">
        <v>67</v>
      </c>
      <c r="G24" s="40" t="s">
        <v>78</v>
      </c>
      <c r="H24" s="39" t="s">
        <v>33</v>
      </c>
      <c r="I24" s="89" t="s">
        <v>67</v>
      </c>
      <c r="J24" s="29"/>
    </row>
    <row r="25" spans="2:10" ht="15.75" customHeight="1" x14ac:dyDescent="0.2">
      <c r="B25" s="16"/>
      <c r="C25" s="18" t="s">
        <v>65</v>
      </c>
      <c r="D25" s="215">
        <f>D19</f>
        <v>0.65</v>
      </c>
      <c r="E25" s="217">
        <f>(E8*E12)+(F8*F12)+(G8*G12)</f>
        <v>0.24200000000000005</v>
      </c>
      <c r="F25" s="90">
        <f>D25*E25</f>
        <v>0.15730000000000002</v>
      </c>
      <c r="G25" s="90">
        <f>E25-$F$27</f>
        <v>8.6100000000000038E-2</v>
      </c>
      <c r="H25" s="94">
        <f>G25*G25</f>
        <v>7.4132100000000069E-3</v>
      </c>
      <c r="I25" s="93">
        <f>H25*D25</f>
        <v>4.8185865000000046E-3</v>
      </c>
      <c r="J25" s="29"/>
    </row>
    <row r="26" spans="2:10" ht="15.75" customHeight="1" x14ac:dyDescent="0.2">
      <c r="B26" s="16"/>
      <c r="C26" s="18" t="s">
        <v>66</v>
      </c>
      <c r="D26" s="215">
        <f>D20</f>
        <v>0.35</v>
      </c>
      <c r="E26" s="217">
        <f>(E9*E12)+(F9*F12)+(G9*G12)</f>
        <v>-4.0000000000000036E-3</v>
      </c>
      <c r="F26" s="92">
        <f>D26*E26</f>
        <v>-1.4000000000000011E-3</v>
      </c>
      <c r="G26" s="90">
        <f>E26-$F$27</f>
        <v>-0.15990000000000001</v>
      </c>
      <c r="H26" s="94">
        <f>G26*G26</f>
        <v>2.5568010000000006E-2</v>
      </c>
      <c r="I26" s="133">
        <f>H26*D26</f>
        <v>8.9488035000000014E-3</v>
      </c>
      <c r="J26" s="29"/>
    </row>
    <row r="27" spans="2:10" ht="15.75" customHeight="1" x14ac:dyDescent="0.25">
      <c r="B27" s="16"/>
      <c r="C27" s="18"/>
      <c r="D27" s="18"/>
      <c r="E27" s="91" t="s">
        <v>79</v>
      </c>
      <c r="F27" s="90">
        <f>F25+F26</f>
        <v>0.15590000000000001</v>
      </c>
      <c r="G27" s="45"/>
      <c r="H27" s="97" t="s">
        <v>80</v>
      </c>
      <c r="I27" s="132">
        <f>I25+I26</f>
        <v>1.3767390000000006E-2</v>
      </c>
      <c r="J27" s="29"/>
    </row>
    <row r="28" spans="2:10" ht="15.75" customHeight="1" thickBot="1" x14ac:dyDescent="0.25">
      <c r="B28" s="19"/>
      <c r="C28" s="35"/>
      <c r="D28" s="35"/>
      <c r="E28" s="35"/>
      <c r="F28" s="42"/>
      <c r="G28" s="43"/>
      <c r="H28" s="44"/>
      <c r="I28" s="44"/>
      <c r="J28" s="21"/>
    </row>
    <row r="29" spans="2:10" ht="15.75" customHeight="1" x14ac:dyDescent="0.2"/>
    <row r="30" spans="2:10" ht="15.75" customHeight="1" x14ac:dyDescent="0.2"/>
    <row r="31" spans="2:10" ht="15.75" customHeight="1" x14ac:dyDescent="0.2"/>
    <row r="32" spans="2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</sheetData>
  <phoneticPr fontId="0" type="noConversion"/>
  <pageMargins left="0.75" right="0.75" top="1" bottom="1" header="0.5" footer="0.5"/>
  <pageSetup scale="90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Chapter 11</vt:lpstr>
      <vt:lpstr>#1</vt:lpstr>
      <vt:lpstr>#2</vt:lpstr>
      <vt:lpstr>#3</vt:lpstr>
      <vt:lpstr>#4</vt:lpstr>
      <vt:lpstr>#5</vt:lpstr>
      <vt:lpstr>#6</vt:lpstr>
      <vt:lpstr>#7</vt:lpstr>
      <vt:lpstr>#8</vt:lpstr>
      <vt:lpstr>#9</vt:lpstr>
      <vt:lpstr>#10</vt:lpstr>
      <vt:lpstr>#11</vt:lpstr>
      <vt:lpstr>#12</vt:lpstr>
      <vt:lpstr>#13</vt:lpstr>
      <vt:lpstr>#14</vt:lpstr>
      <vt:lpstr>#15</vt:lpstr>
      <vt:lpstr>#16</vt:lpstr>
      <vt:lpstr>#17</vt:lpstr>
      <vt:lpstr>#18</vt:lpstr>
      <vt:lpstr>#19</vt:lpstr>
      <vt:lpstr>#20</vt:lpstr>
      <vt:lpstr>#21</vt:lpstr>
      <vt:lpstr>#22</vt:lpstr>
      <vt:lpstr>#23</vt:lpstr>
      <vt:lpstr>#24</vt:lpstr>
      <vt:lpstr>#25</vt:lpstr>
      <vt:lpstr>#26</vt:lpstr>
      <vt:lpstr>#27</vt:lpstr>
      <vt:lpstr>#28</vt:lpstr>
      <vt:lpstr>#29</vt:lpstr>
      <vt:lpstr>#30</vt:lpstr>
      <vt:lpstr>#31</vt:lpstr>
      <vt:lpstr>#32</vt:lpstr>
      <vt:lpstr>#33</vt:lpstr>
      <vt:lpstr>#34</vt:lpstr>
      <vt:lpstr>#35</vt:lpstr>
      <vt:lpstr>#36</vt:lpstr>
      <vt:lpstr>#37</vt:lpstr>
      <vt:lpstr>#38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Smolira</dc:creator>
  <cp:lastModifiedBy>Joe Smolira</cp:lastModifiedBy>
  <cp:lastPrinted>2005-04-25T17:17:17Z</cp:lastPrinted>
  <dcterms:created xsi:type="dcterms:W3CDTF">2002-01-24T03:34:48Z</dcterms:created>
  <dcterms:modified xsi:type="dcterms:W3CDTF">2015-10-10T18:30:27Z</dcterms:modified>
</cp:coreProperties>
</file>