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5" sheetId="11" r:id="rId1"/>
    <sheet name="Section 5.1" sheetId="2" r:id="rId2"/>
    <sheet name="Section 5.2" sheetId="3" r:id="rId3"/>
    <sheet name="Section 5.3" sheetId="4" r:id="rId4"/>
    <sheet name="Section 5.4" sheetId="6" r:id="rId5"/>
    <sheet name="Section 5.5" sheetId="12" r:id="rId6"/>
    <sheet name="Section 5.6" sheetId="7" r:id="rId7"/>
    <sheet name="Master It!" sheetId="8" r:id="rId8"/>
    <sheet name="Solution" sheetId="9" r:id="rId9"/>
  </sheets>
  <calcPr calcId="162913"/>
  <customWorkbookViews>
    <customWorkbookView name="Joe Smolira - Personal View" guid="{CBCBF4A3-80B0-41EB-8A2C-AEDD52138182}" mergeInterval="0" personalView="1" maximized="1" xWindow="1" yWindow="1" windowWidth="1024" windowHeight="576" activeSheetId="1"/>
  </customWorkbookViews>
</workbook>
</file>

<file path=xl/calcChain.xml><?xml version="1.0" encoding="utf-8"?>
<calcChain xmlns="http://schemas.openxmlformats.org/spreadsheetml/2006/main">
  <c r="C50" i="6" l="1"/>
  <c r="C58" i="2"/>
  <c r="C180" i="12" l="1"/>
  <c r="C73" i="12"/>
  <c r="C17" i="6"/>
  <c r="C19" i="2"/>
  <c r="C174" i="12" l="1"/>
  <c r="C169" i="12"/>
  <c r="C159" i="12"/>
  <c r="C154" i="12"/>
  <c r="C146" i="12"/>
  <c r="C145" i="12"/>
  <c r="C144" i="12"/>
  <c r="C143" i="12"/>
  <c r="C142" i="12"/>
  <c r="C141" i="12"/>
  <c r="D240" i="12"/>
  <c r="C240" i="12"/>
  <c r="D239" i="12"/>
  <c r="C239" i="12"/>
  <c r="D238" i="12"/>
  <c r="C238" i="12"/>
  <c r="D237" i="12"/>
  <c r="C237" i="12"/>
  <c r="D236" i="12"/>
  <c r="C236" i="12"/>
  <c r="C227" i="12"/>
  <c r="C226" i="12"/>
  <c r="C225" i="12"/>
  <c r="C224" i="12"/>
  <c r="C223" i="12"/>
  <c r="C222" i="12"/>
  <c r="D217" i="12"/>
  <c r="C217"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69" i="12"/>
  <c r="C29" i="12"/>
  <c r="C28" i="12"/>
  <c r="C27" i="12"/>
  <c r="C26" i="12"/>
  <c r="C25" i="12"/>
  <c r="C24" i="12"/>
  <c r="C23" i="12"/>
  <c r="C18" i="12"/>
  <c r="C161" i="12" l="1"/>
  <c r="C176" i="12"/>
  <c r="C231" i="12"/>
  <c r="C148" i="12"/>
  <c r="D54" i="3"/>
  <c r="C19" i="7" l="1"/>
  <c r="C20" i="7" s="1"/>
  <c r="C69" i="3"/>
  <c r="C68" i="3"/>
  <c r="C67" i="3"/>
  <c r="C66" i="3"/>
  <c r="C65" i="3"/>
  <c r="C64" i="3"/>
  <c r="C95" i="6"/>
  <c r="C94" i="6"/>
  <c r="C93" i="6"/>
  <c r="C92" i="6"/>
  <c r="C91" i="6"/>
  <c r="C90" i="6"/>
  <c r="C89" i="6"/>
  <c r="C88" i="6"/>
  <c r="C87" i="6"/>
  <c r="C21" i="4"/>
  <c r="C61" i="4" s="1"/>
  <c r="C24" i="4"/>
  <c r="C64" i="4" s="1"/>
  <c r="C23" i="4"/>
  <c r="C63" i="4" s="1"/>
  <c r="C26" i="4"/>
  <c r="C66" i="4" s="1"/>
  <c r="C25" i="4"/>
  <c r="C65" i="4" s="1"/>
  <c r="C22" i="4"/>
  <c r="C62" i="4" s="1"/>
  <c r="D55" i="3"/>
  <c r="C22" i="3"/>
  <c r="C23" i="3" s="1"/>
  <c r="D62" i="4" l="1"/>
  <c r="D63" i="4" s="1"/>
  <c r="D64" i="4" s="1"/>
  <c r="D65" i="4" s="1"/>
  <c r="D66" i="4" s="1"/>
  <c r="D69" i="4" s="1"/>
  <c r="D70" i="4" s="1"/>
  <c r="D65" i="3"/>
  <c r="D66" i="3" s="1"/>
  <c r="D67" i="3" s="1"/>
  <c r="D68" i="3" s="1"/>
  <c r="D69" i="3" s="1"/>
  <c r="D55" i="4"/>
  <c r="C33" i="3"/>
  <c r="C24" i="3"/>
  <c r="D71" i="3" l="1"/>
  <c r="D72" i="3" s="1"/>
  <c r="C34" i="3"/>
  <c r="C25" i="3"/>
  <c r="C35" i="3" l="1"/>
  <c r="C26" i="3"/>
  <c r="C36" i="3" l="1"/>
  <c r="C27" i="3"/>
  <c r="C37" i="3" s="1"/>
  <c r="D56" i="4"/>
  <c r="C31" i="4"/>
  <c r="C32" i="4" s="1"/>
  <c r="D45" i="3" l="1"/>
  <c r="D46" i="3" s="1"/>
  <c r="C33" i="4"/>
  <c r="C42" i="4"/>
  <c r="C34" i="4" l="1"/>
  <c r="C44" i="4" s="1"/>
  <c r="C43" i="4"/>
  <c r="C35" i="4" l="1"/>
  <c r="C45" i="4" s="1"/>
  <c r="C36" i="4" l="1"/>
  <c r="C46" i="4" s="1"/>
  <c r="D50" i="4" s="1"/>
  <c r="D51" i="4" s="1"/>
</calcChain>
</file>

<file path=xl/sharedStrings.xml><?xml version="1.0" encoding="utf-8"?>
<sst xmlns="http://schemas.openxmlformats.org/spreadsheetml/2006/main" count="226" uniqueCount="140">
  <si>
    <t xml:space="preserve">NOTE: Some functions used in these spreadsheets may require that </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</si>
  <si>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</si>
  <si>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</si>
  <si>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</si>
  <si>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</si>
  <si>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</si>
  <si>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</si>
  <si>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</si>
  <si>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Suppose we have a project with the following cash flows and required return. What is the NPV of the project?</t>
  </si>
  <si>
    <t>t</t>
  </si>
  <si>
    <t>Cash flow</t>
  </si>
  <si>
    <t>RWJ Excel Tip</t>
  </si>
  <si>
    <t>To calculate the NPV of the project using the NPV function, we entered the following:</t>
  </si>
  <si>
    <t>NPV and Cash Flows at Irregular Intervals</t>
  </si>
  <si>
    <t>To calculate the NPV of the project using the XNPV function, we entered the following:</t>
  </si>
  <si>
    <t>The Internal Rate of Return</t>
  </si>
  <si>
    <t>To use the IRR function, we entered the following:</t>
  </si>
  <si>
    <t>With the XNPV function, you need to include the first cash flow. The NPV of the cash flows will be on the date of the first cash flow.</t>
  </si>
  <si>
    <t>Suppose we have a project with the following cash flows and required return. What is the payback period for the project?</t>
  </si>
  <si>
    <t>Cumulative 
cash flow</t>
  </si>
  <si>
    <t>Payback
calculation</t>
  </si>
  <si>
    <t>Accept or reject?</t>
  </si>
  <si>
    <t>Discounted
cash flow</t>
  </si>
  <si>
    <t>Cumulative 
discounted
cash flow</t>
  </si>
  <si>
    <t>Next, we will calculate the discounted payback period as a fractional number of years, which is:</t>
  </si>
  <si>
    <t>And the discounted payback in a specific cell with the accept/reject decision is:</t>
  </si>
  <si>
    <t>Our "elegant" equation for calculating the discounted payback period is:</t>
  </si>
  <si>
    <t>The Profitability Index</t>
  </si>
  <si>
    <t>Suppose we have a project with the following cash flows and required return. What is the profitability index of the project?</t>
  </si>
  <si>
    <t>IRR and Cash Flows at Irregular Intervals</t>
  </si>
  <si>
    <t>To calculate the IRR of the project using the XIRR function, we entered the following:</t>
  </si>
  <si>
    <t>As with the IRR function, Guess is an argument that will make Excel begin its calculations at the value entered.</t>
  </si>
  <si>
    <t>NPV Profile</t>
  </si>
  <si>
    <t>To construct the NPV profile, we will first need a table with the project's NPV at different interest rates:</t>
  </si>
  <si>
    <t>Return</t>
  </si>
  <si>
    <t>NPV</t>
  </si>
  <si>
    <t>We would expect two IRRs. Using the IRR function without using the Guess argument, we find:</t>
  </si>
  <si>
    <t>Investment A</t>
  </si>
  <si>
    <t>Investment B</t>
  </si>
  <si>
    <t>Incremental
cash flows</t>
  </si>
  <si>
    <t>R</t>
  </si>
  <si>
    <t>The IRR of this project is:</t>
  </si>
  <si>
    <t>We can graph the NPV profile for this project as well. The NPV profile will look like this:</t>
  </si>
  <si>
    <t>The Modified Internal Rate of Return (MIRR)</t>
  </si>
  <si>
    <t>Discounting approach:</t>
  </si>
  <si>
    <t>Reinvestment approach:</t>
  </si>
  <si>
    <t>Combination approach:</t>
  </si>
  <si>
    <t>As we mentioned earlier, Excel does have a built-in MIRR function. Using the MIRR function, the MIRR is:</t>
  </si>
  <si>
    <t>To use the MIRR function, we entered the following:</t>
  </si>
  <si>
    <t>The Values are the cash flows, the Finance_rate is the discount rate, and the Reinvest_rate is the reinvestment rate.</t>
  </si>
  <si>
    <t>When using nested IF statements, you can include up to 64 IF statements in a single nested statement.</t>
  </si>
  <si>
    <t>Cumulative
cash flow</t>
  </si>
  <si>
    <t>Let's talk about COUNTIF, then discuss the logic of the functions we used.</t>
  </si>
  <si>
    <t>We will use the same three methods we previously utilized to calculate the payback period. The first calculation is:</t>
  </si>
  <si>
    <t xml:space="preserve">
Discounted
cash flows</t>
  </si>
  <si>
    <t>Cumulative
discounted 
cash flows</t>
  </si>
  <si>
    <t>And, using our most elegant equation, the discounted payback is:</t>
  </si>
  <si>
    <t xml:space="preserve">The use of the IRR decision rule becomes problematic when the cash flows resemble a loan. Consider the following project. </t>
  </si>
  <si>
    <t>With loan-type cash flows, the NPV increases as the interest rate increases. The standard IRR decision rule cannot be used in such cases.</t>
  </si>
  <si>
    <t>In the second IRR cell, we entered:</t>
  </si>
  <si>
    <t>a.</t>
  </si>
  <si>
    <t>Year of
payback</t>
  </si>
  <si>
    <t>Fractional 
year</t>
  </si>
  <si>
    <t>Payback
period</t>
  </si>
  <si>
    <t>b.</t>
  </si>
  <si>
    <t>We previously used the net present value function to find the present value of unequal cash flows. Now, you know exactly what net present value means: The present value of all outflows, plus the present value of all inflows. Unfortunately, as we will see, computer programmers don't understand net present value.</t>
  </si>
  <si>
    <t>The NPV function does not really calculate the NPV of a set of cash flows, and it also has a potential problem in that the implicit assumption used by Excel is that the cash flows occur at regular intervals. If the cash flows occur at irregular intervals, we need to use the XNPV function. The XNPV function has an additional argument, namely the date for each cash flow. Suppose we have the following set of cash flows and required return. What is the NPV of the cash flows?</t>
  </si>
  <si>
    <t>Since the payback calculation only has one value greater than zero, we used the MAX function to return the maximum value in the array. The MAX function tests two or more values and returns only the maximum value found in that range of numbers. We nested the MAX function in an IF statement. If the maximum value of the payback calculation column is zero, then the project has no payback period, so the logical test will return "Never." The accept/reject cell is a simple IF statement. If the payback period for the project is less than the required payback, it will return "Accept" and if the payback period for the project is greater than the required payback, the function will return "Reject."</t>
  </si>
  <si>
    <t>While the previous method accurately calculates the payback period, it is a little messy in that there are two intermediate calculations required for the final calculation. Although Albert Einstein argued that elegance is for tailors, we like a little elegance in our spreadsheets. We can use a nested IF function to calculate the payback period in a single cell, although we should warn you that the equation is not for the faint of heart. First, we test to make sure that the project does have a payback period, then we test from the end of the cash flows to the beginning, calculating longer payback periods first. You could test for shorter payback periods first if you want. The nested IF statement is:</t>
  </si>
  <si>
    <t>The COUNTIF function is a combination of the COUNT function and the IF function. As you would expect, the COUNT function returns the total number of objects in the selected array. The COUNTIF function first tests if a condition is true for each cell, then counts the number of cells in which the condition is true. In this case, we used the COUNTIF function to count the number of negative cells.</t>
  </si>
  <si>
    <t>The discounted payback period is similar to the payback rule except that we use the discounted cash flows in the calculation.</t>
  </si>
  <si>
    <t>The internal rate of return (IRR) is the rate of return for a series of cash flows that results in a zero NPV. Excel's IRR function easily computes the IRR for a series of cash flows.</t>
  </si>
  <si>
    <t>What is the IRR for the project with the following cash flows?</t>
  </si>
  <si>
    <t>Suppose you have cash flows that occur at irregular intervals. The standard IRR function assumes that cash flows occur at regular intervals. In this case, we need to use the XIRR function. Suppose you have the following set of cash flows. What is the IRR?</t>
  </si>
  <si>
    <t>The NPV profile is a graphical representation of the NPV of a project for different interest rates. We will graph the NPV profile of the following project:</t>
  </si>
  <si>
    <t>The IRR decision rule implies that we should accept projects when the IRR is greater than the required return. So, this project looks acceptable for any required return less than the IRR. However, the NPV profile for the project looks like this:</t>
  </si>
  <si>
    <t>We entered -.99 (or -99%) as the starting point for Excel. Why did we enter -99%? It was a guess! But, it also is a long way away from the first IRR that Excel calculated. If Excel had returned the same IRR, we would have tried 99% next.</t>
  </si>
  <si>
    <t>Even when there is a single IRR, it is not possible to rank projects according to IRR. In other words, the project with the highest IRR is not necessarily the best project. When comparing two mutually exclusive investments, we may want to know the crossover rate, that is, the interest rate that makes the NPV of the two projects equal. Below we have the cash flows for two projects:</t>
  </si>
  <si>
    <t>We can create a table to show the NPV of each project at different interest rates and graph the NPV profile of each project. Doing so, we get:</t>
  </si>
  <si>
    <t>Excel does have a built-in function to calculate the MIRR, but we work through the MIRR calculation for each method manually first. Suppose we have a project with the following cash flows, reinvestment rate, and discount rate:</t>
  </si>
  <si>
    <t>We should note that to have Excel accurately calculate the IRR of these modified cash flows, the intermediate cash flows must be entered as 0, not left blank.</t>
  </si>
  <si>
    <t>What method is Excel using to calculate the MIRR? Of course, remember that Excel was written by computer programmers, so the method that Excel uses is not necessarily more correct, just the method the programmers selected.</t>
  </si>
  <si>
    <t>The profitability index is the present value of the future cash flows divided by the initial investment. If you remember, the NPV function really only calculates the present value of future cash flows, so we will use the NPV function divided by the initial investment to calculate the profitability index as follows:</t>
  </si>
  <si>
    <t>As you have already seen, Excel does not have a function to calculate the payback period. We have shown three ways to calculate the payback period, but there are numerous other methods as well. Below, the cash flows for a project are shown. You need to calculate the payback period using two different methods:</t>
  </si>
  <si>
    <t>Calculate the payback period in a table. The first three columns of the table will be the year, the cash flow for that year, and the cumulative cash flow. The fourth column will show the whole year for the payback. In other words, if the payback period is 3 plus years, this column will have a 3, otherwise it will be a zero. The next column will calculate the fractional part of the payback period, or else it will display zero. The last column will add the previous two columns and display the final payback period calculation. You should also have a cell that displays the final payback period by itself, and a cell that returns the correct accept or reject decision based on the payback criteria.</t>
  </si>
  <si>
    <t>Write a nested IF statement that calculates the payback period using only the project cash flow column. The IF statement should return a value of "Never" if the project has no payback period. In contrast to the example we showed previously, the nested IF function should test for the payback period starting with shorter payback periods and working towards longer payback periods. Another cell should display the correct accept or reject decision based on the payback criteria.</t>
  </si>
  <si>
    <t>Using the table below, calculate the payback period for the project. The cash flows should directly reference the inputs in the previous worksheet.</t>
  </si>
  <si>
    <t>Using only the cash flow column, write a nested IF statement that calculates the payback period. The statement should show "Never" if the project has no payback period.</t>
  </si>
  <si>
    <t xml:space="preserve">"Go." Check "Analysis ToolPak" and </t>
  </si>
  <si>
    <t>Suppose we have a project with the following cash flows. What is the payback period for the project? Should the project be accepted?</t>
  </si>
  <si>
    <t xml:space="preserve">Next, we will calculate the payback period as a fractional number of years. We know that the payback period will occur during the first year that the cumulative cash flows become positive. So, we need to test each year to determine if the cumulative cash flows for the previous year were negative and the cumulative cash flows for the current year are positive. To do this, we will use a nested function. The IF function will allow us to test this, but the IF function will perform only one logical test. To test both cash flows, we will insert an AND function in the IF function. In the following statement, the result will be zero if the conditions are not met. </t>
  </si>
  <si>
    <t>In our equation, we first tested for the case in which the payback period is never. Next, we tested for the unusual case in which the payback period is less than one year. Since we are going to count only the cumulative cash flows, we need a special function in case the payback period is less than one year. Now we get to the heart of the equation. We used a COUNTIF function to count the number of cumulative cash flows that are negative. This gives us the whole number for the payback period. We then used the VLOOKUP function to find the last negative cumulative cash flow. This is the numerator to determine the fractional number of years for the payback period. We need to add the calculation to the whole number, but since the cumulative cash flow will be less than zero, we subtracted it. (Actually, we used the ABS function since a negative of a negative is a positive.) In the denominator, we used a COUNTIF function nested inside a VLOOKUP function. The COUNTIF function will again count the number of negative cumulative cash flows, then we added one in order to get to the next year's cash inflow. The VLOOKUP function will then return the value from the second column, which is the cash inflow in that year. So, which one of these payback calculations is the best? They are all equally correct. In Excel, as in Finance in general, there is almost always more than one way to calculate an answer correctly.</t>
  </si>
  <si>
    <t>Notice that we need to include the first cash flow in the Values argument for IRR. We left the Guess argument blank. Excel uses an algorithm to repeatedly change the interest rate until it finds an interest rate that generates a zero NPV. If you enter a starting value for the Guess argument, Excel will begin its calculations at that value. In general, it is unnecessary to enter a value for this argument, although as we will see later, when you want to find multiple IRRs, the Guess argument can be useful.</t>
  </si>
  <si>
    <t>Now we will use the Guess argument to find what the other IRR is:</t>
  </si>
  <si>
    <t>by Brad Jordan and Joe Smolira</t>
  </si>
  <si>
    <t>In the calculation of the payback period, we used two new functions, AND and ABS. AND is a logical test that returns a value if one or more arguments are true and another value if the arguments are false. Excel will allow you to simultaneously test up to 255 conditions with the AND function. The ABS value function returns the absolute value of a number. Since we are dividing the negative cumulative cash flow from the previous year by the positive cash flow that will occur during the current year, we will always get a negative answer. ABS makes sure that the calculation returns a positive value. Of course, since we know the cumulative cash flow from the previous year will be negative, we could have inserted a negative sign in front of this cell reference as well.</t>
  </si>
  <si>
    <t>Chapter 5</t>
  </si>
  <si>
    <t>Chapter 5 - Section 1</t>
  </si>
  <si>
    <t>Why Use Net Present Value?</t>
  </si>
  <si>
    <t xml:space="preserve">The Payback Period Method </t>
  </si>
  <si>
    <t>Chapter 5 - Section 2</t>
  </si>
  <si>
    <t>The Discounted Payback Period Method</t>
  </si>
  <si>
    <t>Chapter 5 - Section 3</t>
  </si>
  <si>
    <t>Chapter 5 - Section 4</t>
  </si>
  <si>
    <t>Chapter 5 - Section 6</t>
  </si>
  <si>
    <t>Chapter 5 - Section 5</t>
  </si>
  <si>
    <t>Problems with the IRR Approach</t>
  </si>
  <si>
    <t>Problem 1: Investing or Financing?</t>
  </si>
  <si>
    <t>Problem 2: Multiple Rates of Return</t>
  </si>
  <si>
    <t>Mutually Exclusive Investments and Incremental IRR</t>
  </si>
  <si>
    <t>The crossover rate, or incremental IRR, is the IRR of these incremental cash flows, or:</t>
  </si>
  <si>
    <t>All projects with conventional cash flows will have a downward sloping NPV profile similar to this.</t>
  </si>
  <si>
    <t>Chapter 5 - Master It!</t>
  </si>
  <si>
    <t>Master It! Solution</t>
  </si>
  <si>
    <r>
      <t xml:space="preserve">Ross, Westerfield, Jaffe, and Jordan's </t>
    </r>
    <r>
      <rPr>
        <b/>
        <i/>
        <sz val="12"/>
        <color rgb="FF000000"/>
        <rFont val="Calibri"/>
        <family val="2"/>
        <scheme val="minor"/>
      </rPr>
      <t>Spreadsheet Master</t>
    </r>
  </si>
  <si>
    <t>To install these, click on the File tab</t>
  </si>
  <si>
    <t>In the first method, we will calculate the cumulative cash flows for the project by adding the cash flows each year as follows:</t>
  </si>
  <si>
    <t>The payback rule is the simplest capital budgeting technique, but, unfortunately, Excel has no function to directly calculate the payback period. In order to calculate the payback period, we need to program Excel to calculate it. We will show you three ways to do this.</t>
  </si>
  <si>
    <t>Now, rather than looking through the payback calculation, we would like a cell that shows the payback period for the project, as well as a cell that tells us whether we should accept the project or reject it according to the payback rule. Of course, the payback period could also be never so we include this possibility. The payback period and the decision on the project are:</t>
  </si>
  <si>
    <t>With the discounting approach, we discount all negative cash flows to the beginning of the project. In order to have Excel discount only negative cash flows, we can use an IF statement for each cash flow as follows. Notice that the equation at Time 0 is not a nested IF, but a series of IF statements that calculates the present value of each cash flow if the cash flow is negative, otherwise it returns a value of 0 to be added in to the cash flow. Once we get these modified cash flows, we can calculate the IRR of these cash flows.</t>
  </si>
  <si>
    <t>With the reinvestment approach, we find the future value of all cash flows except the cash flow at Time 0 at the end of the project and then calculate the IRR of the two remaining cash flows. Doing so, we find that the MIRR using the reinvestment approach is:</t>
  </si>
  <si>
    <t>For the combination approach, we need to find the present value of all negative cash flows at Time 0, the future value of all positive cash flows at the end of the project, then find the IRR of the modified cash flows. Again, we can use a series of IF statements to test whether each cash flow is negative or positive. So, the MIRR using the combination approach is:</t>
  </si>
  <si>
    <t>To find the crossover rate, we calculate the incremental cash flows of the larger project, that is, subtract the cash flows of the smaller project from the cash flows of the larger project. Notice we used an IF statement to makes sure the cash flows below are always the larger project minus the smaller project. So, the incremental cash flows from the larger project are:</t>
  </si>
  <si>
    <r>
      <t xml:space="preserve">Corporate Finance, </t>
    </r>
    <r>
      <rPr>
        <b/>
        <sz val="12"/>
        <color rgb="FF000000"/>
        <rFont val="Calibri"/>
        <family val="2"/>
        <scheme val="minor"/>
      </rPr>
      <t>13th edition</t>
    </r>
  </si>
  <si>
    <t>Version 13.0</t>
  </si>
  <si>
    <t>Maximum payback (years)</t>
  </si>
  <si>
    <t>Payback period for project</t>
  </si>
  <si>
    <t>Discounted payback period</t>
  </si>
  <si>
    <t>Required return</t>
  </si>
  <si>
    <t>IRR</t>
  </si>
  <si>
    <t>Discount rate</t>
  </si>
  <si>
    <t>Reinvestment rate</t>
  </si>
  <si>
    <t>MIRR</t>
  </si>
  <si>
    <t>Crossover rate</t>
  </si>
  <si>
    <t>PI</t>
  </si>
  <si>
    <t>Required payback</t>
  </si>
  <si>
    <t>Payback period</t>
  </si>
  <si>
    <t>Notice one very important thing: We did not include the cash flow at Time 0 in the NPV function. The reason is simple. When the programmers created the NPV function, they did not truly create a function that calculated the NPV, but rather created a function that calculated the present value of cash flows. So, to calculate the NPV of a series of cash flows, we use the NPV function to calculate the present value of the cash flows beyond Time 0, then add the cash flow at Time 0 to the result. To see how we did this, go to the NPV cell above.</t>
  </si>
  <si>
    <t>Since we have already argued for elegance when using Excel, we have another method to calculate the payback period. Here is the logic behind this method: If we create a cumulative cash flow column, the number of negative cash flows in the cumulative cash flows is the number of years (plus the fractional year) for the payback period. So, we can count the number of negative cash flows in the cumulative cash flow column. The fractional part of the payback period is the amount the project is short in the last negative year divided by the amount the project will make in that next year. With this, the payback period is:</t>
  </si>
  <si>
    <t>Excel uses an algorithm to calculate the IRR of a set of cash flows. Because the algorithm always starts at the same point, it will always arrive at the same IRR. Generally, this is not a problem, but with multiple IRRs we may want to find both IRRs. In this case, we can use the Guess argument to try to find multiple IRRs. Suppose we have the following set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</si>
</sst>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_);_(* \(#,##0.000\);_(* &quot;-&quot;???_);_(@_)"/>
    <numFmt numFmtId="165" formatCode="#,##0.000_);\(#,##0.000\)"/>
    <numFmt numFmtId="166" formatCode="_(* #,##0.0_);_(* \(#,##0.0\);_(* &quot;-&quot;_);_(@_)"/>
    <numFmt numFmtId="167" formatCode="_(&quot;$&quot;* #,##0.00_);_(&quot;$&quot;* \(#,##0.00\);_(&quot;$&quot;* &quot;-&quot;_);_(@_)"/>
    <numFmt numFmtId="168" formatCode="#,##0.000_);[Red]\(#,##0.000\)"/>
  </numFmts>
  <fonts count="34" x14ac:knownFonts="1">
    <font>
      <sz val="11"/>
      <color theme="1"/>
      <name val="Calibri"/>
      <family val="2"/>
      <scheme val="minor"/>
    </font>
    <font>
      <sz val="10"/>
      <name val="Arial"/>
      <family val="2"/>
    </font>
    <font>
      <b/>
      <sz val="14"/>
      <color theme="0"/>
      <name val="Calibri"/>
      <family val="2"/>
      <scheme val="minor"/>
    </font>
    <font>
      <sz val="12"/>
      <color theme="1"/>
      <name val="Calibri"/>
      <family val="2"/>
      <scheme val="minor"/>
    </font>
    <font>
      <b/>
      <sz val="12"/>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i/>
      <sz val="12"/>
      <color theme="1"/>
      <name val="Calibri"/>
      <family val="2"/>
      <scheme val="minor"/>
    </font>
    <font>
      <sz val="12"/>
      <color rgb="FF0000FF"/>
      <name val="Calibri"/>
      <family val="2"/>
      <scheme val="minor"/>
    </font>
    <font>
      <b/>
      <i/>
      <sz val="12"/>
      <color theme="1"/>
      <name val="Calibri"/>
      <family val="2"/>
      <scheme val="minor"/>
    </font>
    <font>
      <sz val="12"/>
      <color rgb="FFFF0000"/>
      <name val="Calibri"/>
      <family val="2"/>
      <scheme val="minor"/>
    </font>
    <font>
      <sz val="12"/>
      <name val="Calibri"/>
      <family val="2"/>
      <scheme val="minor"/>
    </font>
    <font>
      <sz val="12"/>
      <color indexed="12"/>
      <name val="Calibri"/>
      <family val="2"/>
      <scheme val="minor"/>
    </font>
    <font>
      <sz val="12"/>
      <color indexed="48"/>
      <name val="Calibri"/>
      <family val="2"/>
      <scheme val="minor"/>
    </font>
    <font>
      <i/>
      <sz val="12"/>
      <color indexed="8"/>
      <name val="Calibri"/>
      <family val="2"/>
      <scheme val="minor"/>
    </font>
    <font>
      <b/>
      <sz val="12"/>
      <color indexed="57"/>
      <name val="Calibri"/>
      <family val="2"/>
      <scheme val="minor"/>
    </font>
    <font>
      <i/>
      <sz val="11"/>
      <color theme="1"/>
      <name val="Calibri"/>
      <family val="2"/>
      <scheme val="minor"/>
    </font>
    <font>
      <b/>
      <sz val="16"/>
      <color rgb="FF000099"/>
      <name val="Calibri"/>
      <family val="2"/>
      <scheme val="minor"/>
    </font>
    <font>
      <sz val="11"/>
      <color rgb="FF000099"/>
      <name val="Calibri"/>
      <family val="2"/>
      <scheme val="minor"/>
    </font>
    <font>
      <b/>
      <sz val="16"/>
      <color rgb="FF000099"/>
      <name val="Calibri"/>
      <family val="2"/>
    </font>
    <font>
      <b/>
      <sz val="12"/>
      <color rgb="FF000099"/>
      <name val="Calibri"/>
      <family val="2"/>
      <scheme val="minor"/>
    </font>
    <font>
      <sz val="12"/>
      <color rgb="FF000099"/>
      <name val="Calibri"/>
      <family val="2"/>
      <scheme val="minor"/>
    </font>
    <font>
      <b/>
      <sz val="14"/>
      <color rgb="FF0050C7"/>
      <name val="Calibri"/>
      <family val="2"/>
      <scheme val="minor"/>
    </font>
    <font>
      <b/>
      <sz val="14"/>
      <color rgb="FFB80000"/>
      <name val="Calibri"/>
      <family val="2"/>
      <scheme val="minor"/>
    </font>
    <font>
      <sz val="12"/>
      <color rgb="FF0050C7"/>
      <name val="Calibri"/>
      <family val="2"/>
      <scheme val="minor"/>
    </font>
    <font>
      <sz val="12"/>
      <color rgb="FFB80000"/>
      <name val="Calibri"/>
      <family val="2"/>
      <scheme val="minor"/>
    </font>
  </fonts>
  <fills count="1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CCFFFF"/>
        <bgColor indexed="64"/>
      </patternFill>
    </fill>
    <fill>
      <patternFill patternType="solid">
        <fgColor rgb="FF0FE1FD"/>
        <bgColor indexed="64"/>
      </patternFill>
    </fill>
    <fill>
      <patternFill patternType="solid">
        <fgColor rgb="FFCCFFCC"/>
        <bgColor indexed="64"/>
      </patternFill>
    </fill>
  </fills>
  <borders count="17">
    <border>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7">
    <xf numFmtId="0" fontId="0" fillId="0" borderId="0"/>
    <xf numFmtId="0" fontId="1" fillId="0" borderId="0"/>
    <xf numFmtId="9" fontId="1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3" fillId="4" borderId="0" xfId="0" applyFont="1" applyFill="1"/>
    <xf numFmtId="0" fontId="4" fillId="4" borderId="0" xfId="0" applyFont="1" applyFill="1"/>
    <xf numFmtId="0" fontId="5" fillId="2" borderId="0" xfId="1" applyFont="1" applyFill="1"/>
    <xf numFmtId="0" fontId="6" fillId="2" borderId="0" xfId="1" applyFont="1" applyFill="1"/>
    <xf numFmtId="0" fontId="8" fillId="2" borderId="0" xfId="1" applyFont="1" applyFill="1" applyBorder="1"/>
    <xf numFmtId="0" fontId="6" fillId="2" borderId="0" xfId="1" applyFont="1" applyFill="1" applyBorder="1"/>
    <xf numFmtId="0" fontId="5" fillId="5" borderId="0" xfId="1" applyFont="1" applyFill="1" applyBorder="1"/>
    <xf numFmtId="0" fontId="12" fillId="5" borderId="0" xfId="1" applyFont="1" applyFill="1" applyBorder="1"/>
    <xf numFmtId="0" fontId="13" fillId="5" borderId="0" xfId="1" applyFont="1" applyFill="1" applyBorder="1"/>
    <xf numFmtId="0" fontId="3" fillId="4" borderId="0" xfId="0" applyFont="1" applyFill="1"/>
    <xf numFmtId="0" fontId="9" fillId="2" borderId="0" xfId="1" applyFont="1" applyFill="1" applyBorder="1"/>
    <xf numFmtId="0" fontId="10" fillId="2" borderId="0" xfId="1" applyFont="1" applyFill="1" applyBorder="1"/>
    <xf numFmtId="0" fontId="11" fillId="2" borderId="0" xfId="1" applyFont="1" applyFill="1" applyBorder="1"/>
    <xf numFmtId="0" fontId="0" fillId="4" borderId="0" xfId="0" applyFill="1"/>
    <xf numFmtId="0" fontId="3" fillId="4" borderId="0" xfId="0" applyFont="1" applyFill="1"/>
    <xf numFmtId="0" fontId="2" fillId="3" borderId="0" xfId="0" applyFont="1" applyFill="1"/>
    <xf numFmtId="0" fontId="5" fillId="2" borderId="0" xfId="1" applyFont="1" applyFill="1" applyBorder="1"/>
    <xf numFmtId="0" fontId="3" fillId="4" borderId="0" xfId="0" applyFont="1" applyFill="1"/>
    <xf numFmtId="0" fontId="0" fillId="4" borderId="0" xfId="0" applyFill="1"/>
    <xf numFmtId="0" fontId="3" fillId="4" borderId="0" xfId="0" applyFont="1" applyFill="1"/>
    <xf numFmtId="2" fontId="7" fillId="2" borderId="0" xfId="1" applyNumberFormat="1" applyFont="1" applyFill="1" applyBorder="1" applyAlignment="1"/>
    <xf numFmtId="0" fontId="15" fillId="4" borderId="0" xfId="0" applyFont="1" applyFill="1" applyAlignment="1">
      <alignment horizontal="center"/>
    </xf>
    <xf numFmtId="0" fontId="3" fillId="4" borderId="0" xfId="0" applyFont="1" applyFill="1" applyAlignment="1">
      <alignment horizontal="center"/>
    </xf>
    <xf numFmtId="42" fontId="16" fillId="4" borderId="0" xfId="0" applyNumberFormat="1" applyFont="1" applyFill="1"/>
    <xf numFmtId="41" fontId="16" fillId="4" borderId="0" xfId="0" applyNumberFormat="1" applyFont="1" applyFill="1"/>
    <xf numFmtId="0" fontId="17" fillId="6" borderId="0" xfId="0" applyFont="1" applyFill="1" applyBorder="1"/>
    <xf numFmtId="0" fontId="3" fillId="6" borderId="0" xfId="0" applyFont="1" applyFill="1" applyBorder="1"/>
    <xf numFmtId="2" fontId="3" fillId="6" borderId="0" xfId="0" applyNumberFormat="1" applyFont="1" applyFill="1" applyBorder="1"/>
    <xf numFmtId="0" fontId="3" fillId="6" borderId="0" xfId="0" applyFont="1" applyFill="1"/>
    <xf numFmtId="41" fontId="18" fillId="4" borderId="0" xfId="0" applyNumberFormat="1" applyFont="1" applyFill="1"/>
    <xf numFmtId="0" fontId="15" fillId="4" borderId="0" xfId="0" applyFont="1" applyFill="1" applyAlignment="1">
      <alignment horizontal="center" wrapText="1"/>
    </xf>
    <xf numFmtId="0" fontId="3" fillId="4" borderId="0" xfId="0" applyFont="1" applyFill="1" applyAlignment="1">
      <alignment horizontal="left"/>
    </xf>
    <xf numFmtId="0" fontId="19" fillId="4" borderId="0" xfId="3" applyFont="1" applyFill="1" applyBorder="1"/>
    <xf numFmtId="37" fontId="20" fillId="4" borderId="0" xfId="4" applyNumberFormat="1" applyFont="1" applyFill="1" applyBorder="1"/>
    <xf numFmtId="9" fontId="20" fillId="4" borderId="0" xfId="4" applyNumberFormat="1" applyFont="1" applyFill="1" applyBorder="1"/>
    <xf numFmtId="0" fontId="21" fillId="4" borderId="0" xfId="3" applyFont="1" applyFill="1" applyBorder="1"/>
    <xf numFmtId="0" fontId="9" fillId="4" borderId="0" xfId="3" applyFont="1" applyFill="1" applyBorder="1"/>
    <xf numFmtId="10" fontId="23" fillId="4" borderId="0" xfId="6" applyNumberFormat="1" applyFont="1" applyFill="1" applyBorder="1"/>
    <xf numFmtId="10" fontId="18" fillId="4" borderId="0" xfId="6" applyNumberFormat="1" applyFont="1" applyFill="1" applyBorder="1"/>
    <xf numFmtId="0" fontId="15" fillId="4" borderId="0" xfId="0" applyFont="1" applyFill="1"/>
    <xf numFmtId="42" fontId="3" fillId="4" borderId="0" xfId="0" applyNumberFormat="1" applyFont="1" applyFill="1"/>
    <xf numFmtId="0" fontId="24" fillId="4" borderId="0" xfId="0" applyFont="1" applyFill="1"/>
    <xf numFmtId="0" fontId="18" fillId="4" borderId="0" xfId="0" applyFont="1" applyFill="1"/>
    <xf numFmtId="0" fontId="3" fillId="6" borderId="0" xfId="0" applyFont="1" applyFill="1" applyBorder="1" applyAlignment="1">
      <alignment horizontal="left" wrapText="1"/>
    </xf>
    <xf numFmtId="0" fontId="25" fillId="8" borderId="2" xfId="0" applyFont="1" applyFill="1" applyBorder="1"/>
    <xf numFmtId="0" fontId="26" fillId="8" borderId="3" xfId="0" applyFont="1" applyFill="1" applyBorder="1"/>
    <xf numFmtId="0" fontId="27" fillId="8" borderId="4" xfId="0" applyFont="1" applyFill="1" applyBorder="1"/>
    <xf numFmtId="0" fontId="28" fillId="8" borderId="5" xfId="0" applyFont="1" applyFill="1" applyBorder="1"/>
    <xf numFmtId="0" fontId="29" fillId="8" borderId="3" xfId="0" applyFont="1" applyFill="1" applyBorder="1"/>
    <xf numFmtId="0" fontId="29" fillId="8" borderId="6" xfId="0" applyFont="1" applyFill="1" applyBorder="1"/>
    <xf numFmtId="0" fontId="28" fillId="8" borderId="7" xfId="0" applyFont="1" applyFill="1" applyBorder="1"/>
    <xf numFmtId="0" fontId="27" fillId="8" borderId="8" xfId="0" applyFont="1" applyFill="1" applyBorder="1"/>
    <xf numFmtId="0" fontId="26" fillId="8" borderId="9" xfId="0" applyFont="1" applyFill="1" applyBorder="1"/>
    <xf numFmtId="0" fontId="15" fillId="9" borderId="10" xfId="0" applyFont="1" applyFill="1" applyBorder="1" applyAlignment="1">
      <alignment horizontal="center"/>
    </xf>
    <xf numFmtId="0" fontId="15" fillId="9" borderId="11" xfId="0" applyFont="1" applyFill="1" applyBorder="1" applyAlignment="1">
      <alignment horizontal="center"/>
    </xf>
    <xf numFmtId="0" fontId="3" fillId="9" borderId="12" xfId="0" applyFont="1" applyFill="1" applyBorder="1" applyAlignment="1">
      <alignment horizontal="center"/>
    </xf>
    <xf numFmtId="42" fontId="16" fillId="9" borderId="13" xfId="0" applyNumberFormat="1" applyFont="1" applyFill="1" applyBorder="1"/>
    <xf numFmtId="41" fontId="16" fillId="9" borderId="13" xfId="0" applyNumberFormat="1" applyFont="1" applyFill="1" applyBorder="1"/>
    <xf numFmtId="0" fontId="3" fillId="9" borderId="14" xfId="0" applyFont="1" applyFill="1" applyBorder="1" applyAlignment="1">
      <alignment horizontal="center"/>
    </xf>
    <xf numFmtId="41" fontId="16" fillId="9" borderId="15" xfId="0" applyNumberFormat="1" applyFont="1" applyFill="1" applyBorder="1"/>
    <xf numFmtId="0" fontId="3" fillId="6" borderId="0" xfId="0" applyFont="1" applyFill="1" applyAlignment="1">
      <alignment horizontal="left" wrapText="1"/>
    </xf>
    <xf numFmtId="0" fontId="15" fillId="9" borderId="11" xfId="0" applyFont="1" applyFill="1" applyBorder="1" applyAlignment="1">
      <alignment horizontal="center" wrapText="1"/>
    </xf>
    <xf numFmtId="164" fontId="18" fillId="9" borderId="13" xfId="0" applyNumberFormat="1" applyFont="1" applyFill="1" applyBorder="1"/>
    <xf numFmtId="0" fontId="15" fillId="9" borderId="16" xfId="0" applyFont="1" applyFill="1" applyBorder="1" applyAlignment="1">
      <alignment horizontal="center"/>
    </xf>
    <xf numFmtId="0" fontId="15" fillId="9" borderId="16" xfId="0" applyFont="1" applyFill="1" applyBorder="1" applyAlignment="1">
      <alignment horizontal="center" wrapText="1"/>
    </xf>
    <xf numFmtId="42" fontId="16" fillId="9" borderId="0" xfId="0" applyNumberFormat="1" applyFont="1" applyFill="1" applyBorder="1"/>
    <xf numFmtId="41" fontId="16" fillId="9" borderId="0" xfId="0" applyNumberFormat="1" applyFont="1" applyFill="1" applyBorder="1"/>
    <xf numFmtId="41" fontId="16" fillId="9" borderId="1" xfId="0" applyNumberFormat="1" applyFont="1" applyFill="1" applyBorder="1"/>
    <xf numFmtId="9" fontId="3" fillId="9" borderId="12" xfId="2" applyFont="1" applyFill="1" applyBorder="1" applyAlignment="1">
      <alignment horizontal="center"/>
    </xf>
    <xf numFmtId="9" fontId="3" fillId="9" borderId="14" xfId="2" applyFont="1" applyFill="1" applyBorder="1" applyAlignment="1">
      <alignment horizontal="center"/>
    </xf>
    <xf numFmtId="0" fontId="19" fillId="9" borderId="12" xfId="3" applyFont="1" applyFill="1" applyBorder="1" applyAlignment="1">
      <alignment horizontal="center"/>
    </xf>
    <xf numFmtId="0" fontId="19" fillId="9" borderId="14" xfId="3" applyFont="1" applyFill="1" applyBorder="1" applyAlignment="1">
      <alignment horizontal="center"/>
    </xf>
    <xf numFmtId="0" fontId="22" fillId="9" borderId="12" xfId="3" applyFont="1" applyFill="1" applyBorder="1" applyAlignment="1">
      <alignment horizontal="center"/>
    </xf>
    <xf numFmtId="0" fontId="22" fillId="9" borderId="13" xfId="3" applyFont="1" applyFill="1" applyBorder="1" applyAlignment="1">
      <alignment horizontal="center"/>
    </xf>
    <xf numFmtId="0" fontId="9" fillId="9" borderId="12" xfId="3" applyFont="1" applyFill="1" applyBorder="1" applyAlignment="1">
      <alignment horizontal="center"/>
    </xf>
    <xf numFmtId="0" fontId="9" fillId="9" borderId="14" xfId="3" applyFont="1" applyFill="1" applyBorder="1" applyAlignment="1">
      <alignment horizontal="center"/>
    </xf>
    <xf numFmtId="0" fontId="3" fillId="4" borderId="0" xfId="0" applyFont="1" applyFill="1" applyAlignment="1">
      <alignment vertical="center"/>
    </xf>
    <xf numFmtId="0" fontId="15" fillId="4" borderId="0" xfId="0" applyFont="1" applyFill="1" applyAlignment="1">
      <alignment vertical="center"/>
    </xf>
    <xf numFmtId="0" fontId="3" fillId="4" borderId="0" xfId="0" applyFont="1" applyFill="1" applyAlignment="1">
      <alignment horizontal="left"/>
    </xf>
    <xf numFmtId="0" fontId="25" fillId="8" borderId="6" xfId="0" applyFont="1" applyFill="1" applyBorder="1"/>
    <xf numFmtId="0" fontId="27" fillId="8" borderId="7" xfId="0" applyFont="1" applyFill="1" applyBorder="1"/>
    <xf numFmtId="14" fontId="16" fillId="4" borderId="0" xfId="0" applyNumberFormat="1" applyFont="1" applyFill="1" applyBorder="1" applyAlignment="1">
      <alignment horizontal="center"/>
    </xf>
    <xf numFmtId="0" fontId="3" fillId="4" borderId="0" xfId="0" applyFont="1" applyFill="1" applyBorder="1"/>
    <xf numFmtId="9" fontId="3" fillId="4" borderId="0" xfId="0" applyNumberFormat="1" applyFont="1" applyFill="1"/>
    <xf numFmtId="0" fontId="30" fillId="5" borderId="0" xfId="1" applyFont="1" applyFill="1" applyBorder="1"/>
    <xf numFmtId="0" fontId="31" fillId="5" borderId="0" xfId="1" applyFont="1" applyFill="1" applyBorder="1"/>
    <xf numFmtId="42" fontId="32" fillId="9" borderId="13" xfId="0" applyNumberFormat="1" applyFont="1" applyFill="1" applyBorder="1"/>
    <xf numFmtId="41" fontId="32" fillId="9" borderId="13" xfId="0" applyNumberFormat="1" applyFont="1" applyFill="1" applyBorder="1"/>
    <xf numFmtId="41" fontId="32" fillId="9" borderId="15" xfId="0" applyNumberFormat="1" applyFont="1" applyFill="1" applyBorder="1"/>
    <xf numFmtId="9" fontId="32" fillId="4" borderId="0" xfId="2" applyFont="1" applyFill="1"/>
    <xf numFmtId="44" fontId="33" fillId="4" borderId="0" xfId="0" applyNumberFormat="1" applyFont="1" applyFill="1"/>
    <xf numFmtId="14" fontId="32" fillId="9" borderId="12" xfId="0" applyNumberFormat="1" applyFont="1" applyFill="1" applyBorder="1" applyAlignment="1">
      <alignment horizontal="center"/>
    </xf>
    <xf numFmtId="14" fontId="32" fillId="9" borderId="14" xfId="0" applyNumberFormat="1" applyFont="1" applyFill="1" applyBorder="1" applyAlignment="1">
      <alignment horizontal="center"/>
    </xf>
    <xf numFmtId="41" fontId="32" fillId="4" borderId="0" xfId="0" applyNumberFormat="1" applyFont="1" applyFill="1"/>
    <xf numFmtId="42" fontId="33" fillId="9" borderId="13" xfId="0" applyNumberFormat="1" applyFont="1" applyFill="1" applyBorder="1"/>
    <xf numFmtId="41" fontId="33" fillId="9" borderId="13" xfId="0" applyNumberFormat="1" applyFont="1" applyFill="1" applyBorder="1"/>
    <xf numFmtId="41" fontId="33" fillId="9" borderId="15" xfId="0" applyNumberFormat="1" applyFont="1" applyFill="1" applyBorder="1"/>
    <xf numFmtId="165" fontId="33" fillId="9" borderId="13" xfId="0" applyNumberFormat="1" applyFont="1" applyFill="1" applyBorder="1"/>
    <xf numFmtId="165" fontId="33" fillId="9" borderId="15" xfId="0" applyNumberFormat="1" applyFont="1" applyFill="1" applyBorder="1"/>
    <xf numFmtId="2" fontId="33" fillId="4" borderId="0" xfId="0" applyNumberFormat="1" applyFont="1" applyFill="1" applyAlignment="1">
      <alignment horizontal="right"/>
    </xf>
    <xf numFmtId="42" fontId="33" fillId="9" borderId="0" xfId="0" applyNumberFormat="1" applyFont="1" applyFill="1" applyBorder="1"/>
    <xf numFmtId="0" fontId="33" fillId="9" borderId="13" xfId="0" applyFont="1" applyFill="1" applyBorder="1"/>
    <xf numFmtId="41" fontId="33" fillId="9" borderId="0" xfId="0" applyNumberFormat="1" applyFont="1" applyFill="1" applyBorder="1"/>
    <xf numFmtId="41" fontId="33" fillId="9" borderId="1" xfId="0" applyNumberFormat="1" applyFont="1" applyFill="1" applyBorder="1"/>
    <xf numFmtId="166" fontId="32" fillId="4" borderId="0" xfId="0" applyNumberFormat="1" applyFont="1" applyFill="1"/>
    <xf numFmtId="167" fontId="33" fillId="9" borderId="13" xfId="0" applyNumberFormat="1" applyFont="1" applyFill="1" applyBorder="1"/>
    <xf numFmtId="43" fontId="33" fillId="9" borderId="13" xfId="0" applyNumberFormat="1" applyFont="1" applyFill="1" applyBorder="1"/>
    <xf numFmtId="43" fontId="33" fillId="9" borderId="15" xfId="0" applyNumberFormat="1" applyFont="1" applyFill="1" applyBorder="1"/>
    <xf numFmtId="167" fontId="33" fillId="9" borderId="0" xfId="0" applyNumberFormat="1" applyFont="1" applyFill="1" applyBorder="1"/>
    <xf numFmtId="43" fontId="33" fillId="9" borderId="0" xfId="0" applyNumberFormat="1" applyFont="1" applyFill="1" applyBorder="1"/>
    <xf numFmtId="44" fontId="33" fillId="9" borderId="13" xfId="0" applyNumberFormat="1" applyFont="1" applyFill="1" applyBorder="1"/>
    <xf numFmtId="43" fontId="33" fillId="9" borderId="1" xfId="0" applyNumberFormat="1" applyFont="1" applyFill="1" applyBorder="1"/>
    <xf numFmtId="10" fontId="33" fillId="4" borderId="0" xfId="0" applyNumberFormat="1" applyFont="1" applyFill="1"/>
    <xf numFmtId="10" fontId="33" fillId="4" borderId="0" xfId="2" applyNumberFormat="1" applyFont="1" applyFill="1"/>
    <xf numFmtId="9" fontId="32" fillId="9" borderId="12" xfId="2" applyFont="1" applyFill="1" applyBorder="1" applyAlignment="1">
      <alignment horizontal="center"/>
    </xf>
    <xf numFmtId="9" fontId="32" fillId="9" borderId="14" xfId="2" applyFont="1" applyFill="1" applyBorder="1" applyAlignment="1">
      <alignment horizontal="center"/>
    </xf>
    <xf numFmtId="42" fontId="32" fillId="9" borderId="13" xfId="5" applyNumberFormat="1" applyFont="1" applyFill="1" applyBorder="1" applyAlignment="1">
      <alignment horizontal="right"/>
    </xf>
    <xf numFmtId="41" fontId="32" fillId="9" borderId="13" xfId="4" applyNumberFormat="1" applyFont="1" applyFill="1" applyBorder="1" applyAlignment="1">
      <alignment horizontal="right"/>
    </xf>
    <xf numFmtId="41" fontId="32" fillId="9" borderId="15" xfId="4" applyNumberFormat="1" applyFont="1" applyFill="1" applyBorder="1" applyAlignment="1">
      <alignment horizontal="right"/>
    </xf>
    <xf numFmtId="9" fontId="32" fillId="4" borderId="0" xfId="4" applyNumberFormat="1" applyFont="1" applyFill="1" applyBorder="1"/>
    <xf numFmtId="44" fontId="33" fillId="9" borderId="13" xfId="3" applyNumberFormat="1" applyFont="1" applyFill="1" applyBorder="1"/>
    <xf numFmtId="43" fontId="33" fillId="9" borderId="13" xfId="3" applyNumberFormat="1" applyFont="1" applyFill="1" applyBorder="1"/>
    <xf numFmtId="43" fontId="33" fillId="9" borderId="15" xfId="3" applyNumberFormat="1" applyFont="1" applyFill="1" applyBorder="1"/>
    <xf numFmtId="10" fontId="33" fillId="4" borderId="0" xfId="6" applyNumberFormat="1" applyFont="1" applyFill="1" applyBorder="1"/>
    <xf numFmtId="44" fontId="33" fillId="9" borderId="0" xfId="0" applyNumberFormat="1" applyFont="1" applyFill="1" applyBorder="1"/>
    <xf numFmtId="168" fontId="33" fillId="4" borderId="0" xfId="0" applyNumberFormat="1" applyFont="1" applyFill="1"/>
    <xf numFmtId="0" fontId="33" fillId="4" borderId="0" xfId="0" applyFont="1" applyFill="1" applyAlignment="1">
      <alignment horizontal="right"/>
    </xf>
    <xf numFmtId="42" fontId="33" fillId="7" borderId="0" xfId="0" applyNumberFormat="1" applyFont="1" applyFill="1"/>
    <xf numFmtId="0" fontId="33" fillId="7" borderId="0" xfId="0" applyFont="1" applyFill="1"/>
    <xf numFmtId="0" fontId="33" fillId="7" borderId="0" xfId="0" applyFont="1" applyFill="1" applyAlignment="1">
      <alignment horizontal="center"/>
    </xf>
    <xf numFmtId="2" fontId="33" fillId="7" borderId="0" xfId="0" applyNumberFormat="1" applyFont="1" applyFill="1" applyAlignment="1">
      <alignment horizontal="center"/>
    </xf>
    <xf numFmtId="41" fontId="33" fillId="7" borderId="0" xfId="0" applyNumberFormat="1" applyFont="1" applyFill="1"/>
    <xf numFmtId="37" fontId="33" fillId="7" borderId="0" xfId="0" applyNumberFormat="1" applyFont="1" applyFill="1" applyAlignment="1">
      <alignment horizontal="center"/>
    </xf>
    <xf numFmtId="40" fontId="33" fillId="7" borderId="0" xfId="0" applyNumberFormat="1" applyFont="1" applyFill="1" applyAlignment="1">
      <alignment horizontal="right"/>
    </xf>
    <xf numFmtId="0" fontId="33" fillId="7" borderId="0" xfId="0" applyFont="1" applyFill="1" applyAlignment="1">
      <alignment horizontal="right"/>
    </xf>
    <xf numFmtId="0" fontId="3" fillId="6" borderId="0" xfId="0" applyFont="1" applyFill="1" applyAlignment="1">
      <alignment horizontal="left" wrapText="1"/>
    </xf>
    <xf numFmtId="0" fontId="3" fillId="4" borderId="0" xfId="0" applyFont="1" applyFill="1" applyAlignment="1">
      <alignment horizontal="left" wrapText="1"/>
    </xf>
    <xf numFmtId="0" fontId="3" fillId="4" borderId="0" xfId="0" applyFont="1" applyFill="1" applyAlignment="1">
      <alignment horizontal="left"/>
    </xf>
    <xf numFmtId="0" fontId="3" fillId="6" borderId="0" xfId="0" applyFont="1" applyFill="1" applyBorder="1" applyAlignment="1">
      <alignment horizontal="left" wrapText="1"/>
    </xf>
    <xf numFmtId="0" fontId="22" fillId="9" borderId="10" xfId="3" applyFont="1" applyFill="1" applyBorder="1" applyAlignment="1">
      <alignment horizontal="center"/>
    </xf>
    <xf numFmtId="0" fontId="22" fillId="9" borderId="11" xfId="3" applyFont="1" applyFill="1" applyBorder="1" applyAlignment="1">
      <alignment horizontal="center"/>
    </xf>
    <xf numFmtId="0" fontId="4" fillId="4" borderId="0" xfId="0" applyFont="1" applyFill="1" applyAlignment="1">
      <alignment horizontal="left" wrapText="1"/>
    </xf>
    <xf numFmtId="0" fontId="25" fillId="8" borderId="8" xfId="0" applyFont="1" applyFill="1" applyBorder="1" applyAlignment="1">
      <alignment horizontal="left"/>
    </xf>
    <xf numFmtId="0" fontId="25" fillId="8" borderId="9" xfId="0" applyFont="1" applyFill="1" applyBorder="1" applyAlignment="1">
      <alignment horizontal="left"/>
    </xf>
    <xf numFmtId="0" fontId="3" fillId="4" borderId="0" xfId="0" applyFont="1" applyFill="1" applyAlignment="1">
      <alignment horizontal="center" wrapText="1"/>
    </xf>
  </cellXfs>
  <cellStyles count="7">
    <cellStyle name="Comma 2" xfId="4"/>
    <cellStyle name="Currency 2" xfId="5"/>
    <cellStyle name="Normal" xfId="0" builtinId="0"/>
    <cellStyle name="Normal 2" xfId="1"/>
    <cellStyle name="Normal 3" xfId="3"/>
    <cellStyle name="Percent" xfId="2" builtinId="5"/>
    <cellStyle name="Percent 2" xfId="6"/>
  </cellStyles>
  <dxfs count="0"/>
  <tableStyles count="0" defaultTableStyle="TableStyleMedium9" defaultPivotStyle="PivotStyleLight16"/>
  <colors>
    <mruColors>
      <color rgb="FFB80000"/>
      <color rgb="FF0050C7"/>
      <color rgb="FFFFFF99"/>
      <color rgb="FFCCFFCC"/>
      <color rgb="FF66FFFF"/>
      <color rgb="FF0FE1FD"/>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Profile</a:t>
            </a:r>
          </a:p>
        </c:rich>
      </c:tx>
      <c:overlay val="0"/>
    </c:title>
    <c:autoTitleDeleted val="0"/>
    <c:plotArea>
      <c:layout/>
      <c:scatterChart>
        <c:scatterStyle val="smoothMarker"/>
        <c:varyColors val="0"/>
        <c:ser>
          <c:idx val="0"/>
          <c:order val="0"/>
          <c:marker>
            <c:symbol val="circle"/>
            <c:size val="5"/>
          </c:marker>
          <c:xVal>
            <c:numRef>
              <c:f>'Section 5.4'!$B$87:$B$95</c:f>
              <c:numCache>
                <c:formatCode>0%</c:formatCode>
                <c:ptCount val="9"/>
                <c:pt idx="0">
                  <c:v>0</c:v>
                </c:pt>
                <c:pt idx="1">
                  <c:v>0.05</c:v>
                </c:pt>
                <c:pt idx="2">
                  <c:v>0.1</c:v>
                </c:pt>
                <c:pt idx="3">
                  <c:v>0.15</c:v>
                </c:pt>
                <c:pt idx="4">
                  <c:v>0.2</c:v>
                </c:pt>
                <c:pt idx="5">
                  <c:v>0.25</c:v>
                </c:pt>
                <c:pt idx="6">
                  <c:v>0.3</c:v>
                </c:pt>
                <c:pt idx="7">
                  <c:v>0.35</c:v>
                </c:pt>
                <c:pt idx="8">
                  <c:v>0.4</c:v>
                </c:pt>
              </c:numCache>
            </c:numRef>
          </c:xVal>
          <c:yVal>
            <c:numRef>
              <c:f>'Section 5.4'!$C$87:$C$95</c:f>
              <c:numCache>
                <c:formatCode>_(* #,##0.00_);_(* \(#,##0.00\);_(* "-"??_);_(@_)</c:formatCode>
                <c:ptCount val="9"/>
                <c:pt idx="0" formatCode="_(&quot;$&quot;* #,##0.00_);_(&quot;$&quot;* \(#,##0.00\);_(&quot;$&quot;* &quot;-&quot;??_);_(@_)">
                  <c:v>28000</c:v>
                </c:pt>
                <c:pt idx="1">
                  <c:v>19579.812056557857</c:v>
                </c:pt>
                <c:pt idx="2">
                  <c:v>12863.937510478027</c:v>
                </c:pt>
                <c:pt idx="3">
                  <c:v>7436.5629675112214</c:v>
                </c:pt>
                <c:pt idx="4">
                  <c:v>2997.6851851851825</c:v>
                </c:pt>
                <c:pt idx="5">
                  <c:v>-672.64000000000306</c:v>
                </c:pt>
                <c:pt idx="6">
                  <c:v>-3738.0451557126071</c:v>
                </c:pt>
                <c:pt idx="7">
                  <c:v>-6321.9205476765637</c:v>
                </c:pt>
                <c:pt idx="8">
                  <c:v>-8518.4744451716506</c:v>
                </c:pt>
              </c:numCache>
            </c:numRef>
          </c:yVal>
          <c:smooth val="1"/>
          <c:extLst>
            <c:ext xmlns:c16="http://schemas.microsoft.com/office/drawing/2014/chart" uri="{C3380CC4-5D6E-409C-BE32-E72D297353CC}">
              <c16:uniqueId val="{00000000-71AE-43F1-9831-A176D7B87C29}"/>
            </c:ext>
          </c:extLst>
        </c:ser>
        <c:dLbls>
          <c:showLegendKey val="0"/>
          <c:showVal val="0"/>
          <c:showCatName val="0"/>
          <c:showSerName val="0"/>
          <c:showPercent val="0"/>
          <c:showBubbleSize val="0"/>
        </c:dLbls>
        <c:axId val="109323424"/>
        <c:axId val="109320064"/>
      </c:scatterChart>
      <c:valAx>
        <c:axId val="109323424"/>
        <c:scaling>
          <c:orientation val="minMax"/>
          <c:max val="0.4"/>
          <c:min val="0"/>
        </c:scaling>
        <c:delete val="0"/>
        <c:axPos val="b"/>
        <c:title>
          <c:tx>
            <c:rich>
              <a:bodyPr/>
              <a:lstStyle/>
              <a:p>
                <a:pPr>
                  <a:defRPr/>
                </a:pPr>
                <a:r>
                  <a:rPr lang="en-US"/>
                  <a:t>Interest Rate</a:t>
                </a:r>
              </a:p>
            </c:rich>
          </c:tx>
          <c:overlay val="0"/>
        </c:title>
        <c:numFmt formatCode="0%" sourceLinked="1"/>
        <c:majorTickMark val="out"/>
        <c:minorTickMark val="none"/>
        <c:tickLblPos val="nextTo"/>
        <c:crossAx val="109320064"/>
        <c:crosses val="autoZero"/>
        <c:crossBetween val="midCat"/>
      </c:valAx>
      <c:valAx>
        <c:axId val="109320064"/>
        <c:scaling>
          <c:orientation val="minMax"/>
        </c:scaling>
        <c:delete val="0"/>
        <c:axPos val="l"/>
        <c:majorGridlines/>
        <c:title>
          <c:tx>
            <c:rich>
              <a:bodyPr rot="-5400000" vert="horz"/>
              <a:lstStyle/>
              <a:p>
                <a:pPr>
                  <a:defRPr/>
                </a:pPr>
                <a:r>
                  <a:rPr lang="en-US"/>
                  <a:t>NPV</a:t>
                </a:r>
              </a:p>
            </c:rich>
          </c:tx>
          <c:overlay val="0"/>
        </c:title>
        <c:numFmt formatCode="_(&quot;$&quot;* #,##0_);_(&quot;$&quot;* \(#,##0\);_(&quot;$&quot;* &quot;-&quot;_);_(@_)" sourceLinked="0"/>
        <c:majorTickMark val="out"/>
        <c:minorTickMark val="none"/>
        <c:tickLblPos val="nextTo"/>
        <c:crossAx val="109323424"/>
        <c:crosses val="autoZero"/>
        <c:crossBetween val="midCat"/>
      </c:valAx>
      <c:spPr>
        <a:gradFill>
          <a:gsLst>
            <a:gs pos="0">
              <a:srgbClr val="5E9EFF"/>
            </a:gs>
            <a:gs pos="39999">
              <a:srgbClr val="85C2FF"/>
            </a:gs>
            <a:gs pos="70000">
              <a:srgbClr val="C4D6EB"/>
            </a:gs>
            <a:gs pos="100000">
              <a:srgbClr val="FFEBFA"/>
            </a:gs>
          </a:gsLst>
          <a:lin ang="5400000" scaled="0"/>
        </a:gradFill>
      </c:spPr>
    </c:plotArea>
    <c:plotVisOnly val="1"/>
    <c:dispBlanksAs val="gap"/>
    <c:showDLblsOverMax val="0"/>
  </c:chart>
  <c:printSettings>
    <c:headerFooter/>
    <c:pageMargins b="0.75000000000000189" l="0.70000000000000062" r="0.70000000000000062" t="0.75000000000000189"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Net Present Value for Mutually Exclusive Investments</a:t>
            </a:r>
          </a:p>
        </c:rich>
      </c:tx>
      <c:overlay val="0"/>
    </c:title>
    <c:autoTitleDeleted val="0"/>
    <c:plotArea>
      <c:layout/>
      <c:lineChart>
        <c:grouping val="standard"/>
        <c:varyColors val="0"/>
        <c:ser>
          <c:idx val="1"/>
          <c:order val="0"/>
          <c:tx>
            <c:strRef>
              <c:f>'Section 5.5'!$C$235</c:f>
              <c:strCache>
                <c:ptCount val="1"/>
                <c:pt idx="0">
                  <c:v>Investment A</c:v>
                </c:pt>
              </c:strCache>
            </c:strRef>
          </c:tx>
          <c:marker>
            <c:symbol val="none"/>
          </c:marker>
          <c:cat>
            <c:numRef>
              <c:f>'Section 5.5'!$B$236:$B$240</c:f>
              <c:numCache>
                <c:formatCode>0%</c:formatCode>
                <c:ptCount val="5"/>
                <c:pt idx="0">
                  <c:v>0</c:v>
                </c:pt>
                <c:pt idx="1">
                  <c:v>0.05</c:v>
                </c:pt>
                <c:pt idx="2">
                  <c:v>0.1</c:v>
                </c:pt>
                <c:pt idx="3">
                  <c:v>0.15</c:v>
                </c:pt>
                <c:pt idx="4">
                  <c:v>0.2</c:v>
                </c:pt>
              </c:numCache>
            </c:numRef>
          </c:cat>
          <c:val>
            <c:numRef>
              <c:f>'Section 5.5'!$C$236:$C$240</c:f>
              <c:numCache>
                <c:formatCode>_(* #,##0.00_);_(* \(#,##0.00\);_(* "-"??_);_(@_)</c:formatCode>
                <c:ptCount val="5"/>
                <c:pt idx="0" formatCode="_(&quot;$&quot;* #,##0.00_);_(&quot;$&quot;* \(#,##0.00\);_(&quot;$&quot;* &quot;-&quot;??_);_(@_)">
                  <c:v>42000</c:v>
                </c:pt>
                <c:pt idx="1">
                  <c:v>24217.373664363331</c:v>
                </c:pt>
                <c:pt idx="2">
                  <c:v>9799.0698598580348</c:v>
                </c:pt>
                <c:pt idx="3">
                  <c:v>-2044.7014710061194</c:v>
                </c:pt>
                <c:pt idx="4">
                  <c:v>-11889.146090534967</c:v>
                </c:pt>
              </c:numCache>
            </c:numRef>
          </c:val>
          <c:smooth val="0"/>
          <c:extLst>
            <c:ext xmlns:c16="http://schemas.microsoft.com/office/drawing/2014/chart" uri="{C3380CC4-5D6E-409C-BE32-E72D297353CC}">
              <c16:uniqueId val="{00000000-6C85-49E3-8589-48EEE1ADB5BC}"/>
            </c:ext>
          </c:extLst>
        </c:ser>
        <c:ser>
          <c:idx val="2"/>
          <c:order val="1"/>
          <c:tx>
            <c:strRef>
              <c:f>'Section 5.5'!$D$235</c:f>
              <c:strCache>
                <c:ptCount val="1"/>
                <c:pt idx="0">
                  <c:v>Investment B</c:v>
                </c:pt>
              </c:strCache>
            </c:strRef>
          </c:tx>
          <c:marker>
            <c:symbol val="none"/>
          </c:marker>
          <c:cat>
            <c:numRef>
              <c:f>'Section 5.5'!$B$236:$B$240</c:f>
              <c:numCache>
                <c:formatCode>0%</c:formatCode>
                <c:ptCount val="5"/>
                <c:pt idx="0">
                  <c:v>0</c:v>
                </c:pt>
                <c:pt idx="1">
                  <c:v>0.05</c:v>
                </c:pt>
                <c:pt idx="2">
                  <c:v>0.1</c:v>
                </c:pt>
                <c:pt idx="3">
                  <c:v>0.15</c:v>
                </c:pt>
                <c:pt idx="4">
                  <c:v>0.2</c:v>
                </c:pt>
              </c:numCache>
            </c:numRef>
          </c:cat>
          <c:val>
            <c:numRef>
              <c:f>'Section 5.5'!$D$236:$D$240</c:f>
              <c:numCache>
                <c:formatCode>_(* #,##0.00_);_(* \(#,##0.00\);_(* "-"??_);_(@_)</c:formatCode>
                <c:ptCount val="5"/>
                <c:pt idx="0" formatCode="_(&quot;$&quot;* #,##0.00_);_(&quot;$&quot;* \(#,##0.00\);_(&quot;$&quot;* &quot;-&quot;??_);_(@_)">
                  <c:v>44000</c:v>
                </c:pt>
                <c:pt idx="1">
                  <c:v>25071.086635712476</c:v>
                </c:pt>
                <c:pt idx="2">
                  <c:v>9683.7026780336455</c:v>
                </c:pt>
                <c:pt idx="3">
                  <c:v>-2988.307180024407</c:v>
                </c:pt>
                <c:pt idx="4">
                  <c:v>-13547.453703703679</c:v>
                </c:pt>
              </c:numCache>
            </c:numRef>
          </c:val>
          <c:smooth val="0"/>
          <c:extLst>
            <c:ext xmlns:c16="http://schemas.microsoft.com/office/drawing/2014/chart" uri="{C3380CC4-5D6E-409C-BE32-E72D297353CC}">
              <c16:uniqueId val="{00000001-6C85-49E3-8589-48EEE1ADB5BC}"/>
            </c:ext>
          </c:extLst>
        </c:ser>
        <c:dLbls>
          <c:showLegendKey val="0"/>
          <c:showVal val="0"/>
          <c:showCatName val="0"/>
          <c:showSerName val="0"/>
          <c:showPercent val="0"/>
          <c:showBubbleSize val="0"/>
        </c:dLbls>
        <c:smooth val="0"/>
        <c:axId val="515520992"/>
        <c:axId val="515521552"/>
      </c:lineChart>
      <c:catAx>
        <c:axId val="515520992"/>
        <c:scaling>
          <c:orientation val="minMax"/>
        </c:scaling>
        <c:delete val="0"/>
        <c:axPos val="b"/>
        <c:title>
          <c:tx>
            <c:rich>
              <a:bodyPr/>
              <a:lstStyle/>
              <a:p>
                <a:pPr>
                  <a:defRPr/>
                </a:pPr>
                <a:r>
                  <a:rPr lang="en-US"/>
                  <a:t>Interest rate</a:t>
                </a:r>
              </a:p>
            </c:rich>
          </c:tx>
          <c:overlay val="0"/>
        </c:title>
        <c:numFmt formatCode="0%" sourceLinked="1"/>
        <c:majorTickMark val="out"/>
        <c:minorTickMark val="none"/>
        <c:tickLblPos val="nextTo"/>
        <c:crossAx val="515521552"/>
        <c:crosses val="autoZero"/>
        <c:auto val="1"/>
        <c:lblAlgn val="ctr"/>
        <c:lblOffset val="100"/>
        <c:noMultiLvlLbl val="0"/>
      </c:catAx>
      <c:valAx>
        <c:axId val="515521552"/>
        <c:scaling>
          <c:orientation val="minMax"/>
        </c:scaling>
        <c:delete val="0"/>
        <c:axPos val="l"/>
        <c:majorGridlines/>
        <c:title>
          <c:tx>
            <c:rich>
              <a:bodyPr rot="-5400000" vert="horz"/>
              <a:lstStyle/>
              <a:p>
                <a:pPr>
                  <a:defRPr/>
                </a:pPr>
                <a:r>
                  <a:rPr lang="en-US"/>
                  <a:t>Net present value</a:t>
                </a:r>
              </a:p>
            </c:rich>
          </c:tx>
          <c:overlay val="0"/>
        </c:title>
        <c:numFmt formatCode="_(&quot;$&quot;* #,##0.00_);_(&quot;$&quot;* \(#,##0.00\);_(&quot;$&quot;* &quot;-&quot;??_);_(@_)" sourceLinked="1"/>
        <c:majorTickMark val="out"/>
        <c:minorTickMark val="none"/>
        <c:tickLblPos val="nextTo"/>
        <c:crossAx val="515520992"/>
        <c:crosses val="autoZero"/>
        <c:crossBetween val="midCat"/>
      </c:valAx>
    </c:plotArea>
    <c:legend>
      <c:legendPos val="r"/>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Profile</a:t>
            </a:r>
          </a:p>
        </c:rich>
      </c:tx>
      <c:layout>
        <c:manualLayout>
          <c:xMode val="edge"/>
          <c:yMode val="edge"/>
          <c:x val="0.37348600174978347"/>
          <c:y val="2.7118644067796599E-2"/>
        </c:manualLayout>
      </c:layout>
      <c:overlay val="0"/>
    </c:title>
    <c:autoTitleDeleted val="0"/>
    <c:plotArea>
      <c:layout/>
      <c:lineChart>
        <c:grouping val="standard"/>
        <c:varyColors val="0"/>
        <c:ser>
          <c:idx val="1"/>
          <c:order val="0"/>
          <c:tx>
            <c:strRef>
              <c:f>'Section 5.5'!$C$22</c:f>
              <c:strCache>
                <c:ptCount val="1"/>
                <c:pt idx="0">
                  <c:v>NPV</c:v>
                </c:pt>
              </c:strCache>
            </c:strRef>
          </c:tx>
          <c:marker>
            <c:symbol val="none"/>
          </c:marker>
          <c:cat>
            <c:numRef>
              <c:f>'Section 5.5'!$B$23:$B$29</c:f>
              <c:numCache>
                <c:formatCode>0%</c:formatCode>
                <c:ptCount val="7"/>
                <c:pt idx="0">
                  <c:v>0</c:v>
                </c:pt>
                <c:pt idx="1">
                  <c:v>0.05</c:v>
                </c:pt>
                <c:pt idx="2">
                  <c:v>0.1</c:v>
                </c:pt>
                <c:pt idx="3">
                  <c:v>0.15</c:v>
                </c:pt>
                <c:pt idx="4">
                  <c:v>0.2</c:v>
                </c:pt>
                <c:pt idx="5">
                  <c:v>0.25</c:v>
                </c:pt>
                <c:pt idx="6">
                  <c:v>0.3</c:v>
                </c:pt>
              </c:numCache>
            </c:numRef>
          </c:cat>
          <c:val>
            <c:numRef>
              <c:f>'Section 5.5'!$C$23:$C$29</c:f>
              <c:numCache>
                <c:formatCode>_(* #,##0.00_);_(* \(#,##0.00\);_(* "-"??_);_(@_)</c:formatCode>
                <c:ptCount val="7"/>
                <c:pt idx="0" formatCode="_(&quot;$&quot;* #,##0.00_);_(&quot;$&quot;* \(#,##0.00\);_(&quot;$&quot;* &quot;-&quot;??_);_(@_)">
                  <c:v>-8000</c:v>
                </c:pt>
                <c:pt idx="1">
                  <c:v>-4867.184969225782</c:v>
                </c:pt>
                <c:pt idx="2">
                  <c:v>-2197.595792637112</c:v>
                </c:pt>
                <c:pt idx="3">
                  <c:v>96.572696638446359</c:v>
                </c:pt>
                <c:pt idx="4">
                  <c:v>2083.3333333333321</c:v>
                </c:pt>
                <c:pt idx="5">
                  <c:v>3816</c:v>
                </c:pt>
                <c:pt idx="6">
                  <c:v>5336.8229403732366</c:v>
                </c:pt>
              </c:numCache>
            </c:numRef>
          </c:val>
          <c:smooth val="0"/>
          <c:extLst>
            <c:ext xmlns:c16="http://schemas.microsoft.com/office/drawing/2014/chart" uri="{C3380CC4-5D6E-409C-BE32-E72D297353CC}">
              <c16:uniqueId val="{00000000-AE6A-46F4-AF6A-4D9077BE5037}"/>
            </c:ext>
          </c:extLst>
        </c:ser>
        <c:dLbls>
          <c:showLegendKey val="0"/>
          <c:showVal val="0"/>
          <c:showCatName val="0"/>
          <c:showSerName val="0"/>
          <c:showPercent val="0"/>
          <c:showBubbleSize val="0"/>
        </c:dLbls>
        <c:smooth val="0"/>
        <c:axId val="515524352"/>
        <c:axId val="592825984"/>
      </c:lineChart>
      <c:catAx>
        <c:axId val="515524352"/>
        <c:scaling>
          <c:orientation val="minMax"/>
        </c:scaling>
        <c:delete val="0"/>
        <c:axPos val="b"/>
        <c:numFmt formatCode="0%" sourceLinked="1"/>
        <c:majorTickMark val="out"/>
        <c:minorTickMark val="none"/>
        <c:tickLblPos val="nextTo"/>
        <c:crossAx val="592825984"/>
        <c:crosses val="autoZero"/>
        <c:auto val="1"/>
        <c:lblAlgn val="ctr"/>
        <c:lblOffset val="100"/>
        <c:noMultiLvlLbl val="0"/>
      </c:catAx>
      <c:valAx>
        <c:axId val="592825984"/>
        <c:scaling>
          <c:orientation val="minMax"/>
        </c:scaling>
        <c:delete val="0"/>
        <c:axPos val="l"/>
        <c:majorGridlines/>
        <c:numFmt formatCode="_(&quot;$&quot;* #,##0.00_);_(&quot;$&quot;* \(#,##0.00\);_(&quot;$&quot;* &quot;-&quot;??_);_(@_)" sourceLinked="1"/>
        <c:majorTickMark val="out"/>
        <c:minorTickMark val="none"/>
        <c:tickLblPos val="nextTo"/>
        <c:crossAx val="515524352"/>
        <c:crosses val="autoZero"/>
        <c:crossBetween val="midCat"/>
      </c:valAx>
      <c:spPr>
        <a:gradFill>
          <a:gsLst>
            <a:gs pos="0">
              <a:srgbClr val="03D4A8"/>
            </a:gs>
            <a:gs pos="25000">
              <a:srgbClr val="21D6E0"/>
            </a:gs>
            <a:gs pos="75000">
              <a:srgbClr val="0087E6"/>
            </a:gs>
            <a:gs pos="100000">
              <a:srgbClr val="005CBF"/>
            </a:gs>
          </a:gsLst>
          <a:lin ang="5400000" scaled="0"/>
        </a:gradFill>
        <a:ln w="25400">
          <a:noFill/>
        </a:ln>
      </c:spPr>
    </c:plotArea>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Profile with Multiple IRRs</a:t>
            </a:r>
          </a:p>
        </c:rich>
      </c:tx>
      <c:overlay val="0"/>
    </c:title>
    <c:autoTitleDeleted val="0"/>
    <c:plotArea>
      <c:layout>
        <c:manualLayout>
          <c:layoutTarget val="inner"/>
          <c:xMode val="edge"/>
          <c:yMode val="edge"/>
          <c:x val="5.4740493682831133E-2"/>
          <c:y val="0.11867096158434741"/>
          <c:w val="0.91101407083939834"/>
          <c:h val="0.81189366825014642"/>
        </c:manualLayout>
      </c:layout>
      <c:scatterChart>
        <c:scatterStyle val="smoothMarker"/>
        <c:varyColors val="0"/>
        <c:ser>
          <c:idx val="1"/>
          <c:order val="0"/>
          <c:marker>
            <c:symbol val="none"/>
          </c:marker>
          <c:xVal>
            <c:numRef>
              <c:f>'Section 5.5'!$B$97:$B$119</c:f>
              <c:numCache>
                <c:formatCode>0%</c:formatCode>
                <c:ptCount val="23"/>
                <c:pt idx="0">
                  <c:v>-0.5</c:v>
                </c:pt>
                <c:pt idx="1">
                  <c:v>-0.45</c:v>
                </c:pt>
                <c:pt idx="2">
                  <c:v>-0.4</c:v>
                </c:pt>
                <c:pt idx="3">
                  <c:v>-0.35</c:v>
                </c:pt>
                <c:pt idx="4">
                  <c:v>-0.3</c:v>
                </c:pt>
                <c:pt idx="5">
                  <c:v>-0.25</c:v>
                </c:pt>
                <c:pt idx="6">
                  <c:v>-0.20000000000000101</c:v>
                </c:pt>
                <c:pt idx="7">
                  <c:v>-0.15000000000000099</c:v>
                </c:pt>
                <c:pt idx="8">
                  <c:v>-0.100000000000001</c:v>
                </c:pt>
                <c:pt idx="9">
                  <c:v>-5.0000000000000898E-2</c:v>
                </c:pt>
                <c:pt idx="10">
                  <c:v>-9.9920072216264108E-16</c:v>
                </c:pt>
                <c:pt idx="11">
                  <c:v>4.9999999999998997E-2</c:v>
                </c:pt>
                <c:pt idx="12">
                  <c:v>9.9999999999999006E-2</c:v>
                </c:pt>
                <c:pt idx="13">
                  <c:v>0.149999999999999</c:v>
                </c:pt>
                <c:pt idx="14">
                  <c:v>0.19999999999999901</c:v>
                </c:pt>
                <c:pt idx="15">
                  <c:v>0.249999999999999</c:v>
                </c:pt>
                <c:pt idx="16">
                  <c:v>0.29999999999999899</c:v>
                </c:pt>
                <c:pt idx="17">
                  <c:v>0.34999999999999898</c:v>
                </c:pt>
                <c:pt idx="18">
                  <c:v>0.39999999999999902</c:v>
                </c:pt>
                <c:pt idx="19">
                  <c:v>0.45</c:v>
                </c:pt>
                <c:pt idx="20">
                  <c:v>0.5</c:v>
                </c:pt>
                <c:pt idx="21">
                  <c:v>0.55000000000000004</c:v>
                </c:pt>
                <c:pt idx="22">
                  <c:v>0.6</c:v>
                </c:pt>
              </c:numCache>
            </c:numRef>
          </c:xVal>
          <c:yVal>
            <c:numRef>
              <c:f>'Section 5.5'!$C$97:$C$119</c:f>
              <c:numCache>
                <c:formatCode>_(* #,##0.00_);_(* \(#,##0.00\);_(* "-"??_);_(@_)</c:formatCode>
                <c:ptCount val="23"/>
                <c:pt idx="0" formatCode="_(&quot;$&quot;* #,##0.00_);_(&quot;$&quot;* \(#,##0.00\);_(&quot;$&quot;* &quot;-&quot;??_);_(@_)">
                  <c:v>-164000</c:v>
                </c:pt>
                <c:pt idx="1">
                  <c:v>-7975.4239340331842</c:v>
                </c:pt>
                <c:pt idx="2">
                  <c:v>58847.73662551443</c:v>
                </c:pt>
                <c:pt idx="3">
                  <c:v>84011.952824319451</c:v>
                </c:pt>
                <c:pt idx="4">
                  <c:v>89462.723865056236</c:v>
                </c:pt>
                <c:pt idx="5">
                  <c:v>85720.164609053492</c:v>
                </c:pt>
                <c:pt idx="6">
                  <c:v>77954.101562500189</c:v>
                </c:pt>
                <c:pt idx="7">
                  <c:v>68732.590676385225</c:v>
                </c:pt>
                <c:pt idx="8">
                  <c:v>59321.919084150635</c:v>
                </c:pt>
                <c:pt idx="9">
                  <c:v>50324.300441945335</c:v>
                </c:pt>
                <c:pt idx="10">
                  <c:v>42000.000000000146</c:v>
                </c:pt>
                <c:pt idx="11">
                  <c:v>34433.783591542073</c:v>
                </c:pt>
                <c:pt idx="12">
                  <c:v>27622.305977609722</c:v>
                </c:pt>
                <c:pt idx="13">
                  <c:v>21520.380439637971</c:v>
                </c:pt>
                <c:pt idx="14">
                  <c:v>16065.457818930139</c:v>
                </c:pt>
                <c:pt idx="15">
                  <c:v>11190.400000000081</c:v>
                </c:pt>
                <c:pt idx="16">
                  <c:v>6829.9159962617996</c:v>
                </c:pt>
                <c:pt idx="17">
                  <c:v>2923.5641432480552</c:v>
                </c:pt>
                <c:pt idx="18">
                  <c:v>-583.09037900868134</c:v>
                </c:pt>
                <c:pt idx="19">
                  <c:v>-3738.2864314427206</c:v>
                </c:pt>
                <c:pt idx="20">
                  <c:v>-6584.3621399177064</c:v>
                </c:pt>
                <c:pt idx="21">
                  <c:v>-9158.2684376494508</c:v>
                </c:pt>
                <c:pt idx="22">
                  <c:v>-11492.156982421875</c:v>
                </c:pt>
              </c:numCache>
            </c:numRef>
          </c:yVal>
          <c:smooth val="1"/>
          <c:extLst>
            <c:ext xmlns:c16="http://schemas.microsoft.com/office/drawing/2014/chart" uri="{C3380CC4-5D6E-409C-BE32-E72D297353CC}">
              <c16:uniqueId val="{00000000-34A3-4772-B883-C564F842FF7F}"/>
            </c:ext>
          </c:extLst>
        </c:ser>
        <c:dLbls>
          <c:showLegendKey val="0"/>
          <c:showVal val="0"/>
          <c:showCatName val="0"/>
          <c:showSerName val="0"/>
          <c:showPercent val="0"/>
          <c:showBubbleSize val="0"/>
        </c:dLbls>
        <c:axId val="592829344"/>
        <c:axId val="680367456"/>
      </c:scatterChart>
      <c:valAx>
        <c:axId val="592829344"/>
        <c:scaling>
          <c:orientation val="minMax"/>
          <c:max val="0.5"/>
          <c:min val="-0.5"/>
        </c:scaling>
        <c:delete val="0"/>
        <c:axPos val="b"/>
        <c:title>
          <c:tx>
            <c:rich>
              <a:bodyPr/>
              <a:lstStyle/>
              <a:p>
                <a:pPr>
                  <a:defRPr/>
                </a:pPr>
                <a:r>
                  <a:rPr lang="en-US"/>
                  <a:t>Interest rate</a:t>
                </a:r>
              </a:p>
            </c:rich>
          </c:tx>
          <c:overlay val="0"/>
        </c:title>
        <c:numFmt formatCode="0%" sourceLinked="1"/>
        <c:majorTickMark val="out"/>
        <c:minorTickMark val="none"/>
        <c:tickLblPos val="nextTo"/>
        <c:crossAx val="680367456"/>
        <c:crosses val="autoZero"/>
        <c:crossBetween val="midCat"/>
      </c:valAx>
      <c:valAx>
        <c:axId val="680367456"/>
        <c:scaling>
          <c:orientation val="minMax"/>
        </c:scaling>
        <c:delete val="0"/>
        <c:axPos val="l"/>
        <c:majorGridlines/>
        <c:title>
          <c:tx>
            <c:rich>
              <a:bodyPr rot="-5400000" vert="horz"/>
              <a:lstStyle/>
              <a:p>
                <a:pPr>
                  <a:defRPr/>
                </a:pPr>
                <a:r>
                  <a:rPr lang="en-US"/>
                  <a:t>Net Present Value</a:t>
                </a:r>
              </a:p>
            </c:rich>
          </c:tx>
          <c:overlay val="0"/>
        </c:title>
        <c:numFmt formatCode="_(&quot;$&quot;* #,##0_);_(&quot;$&quot;* \(#,##0\);_(&quot;$&quot;* &quot;-&quot;_);_(@_)" sourceLinked="0"/>
        <c:majorTickMark val="out"/>
        <c:minorTickMark val="none"/>
        <c:tickLblPos val="nextTo"/>
        <c:crossAx val="592829344"/>
        <c:crosses val="autoZero"/>
        <c:crossBetween val="midCat"/>
      </c:valAx>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plotArea>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Section 5.5'!A184"/><Relationship Id="rId3" Type="http://schemas.openxmlformats.org/officeDocument/2006/relationships/hyperlink" Target="#'Section 5.2'!A39"/><Relationship Id="rId7" Type="http://schemas.openxmlformats.org/officeDocument/2006/relationships/hyperlink" Target="#'Section 5.4'!A52"/><Relationship Id="rId2" Type="http://schemas.openxmlformats.org/officeDocument/2006/relationships/hyperlink" Target="#'Section 5.1'!A60"/><Relationship Id="rId1" Type="http://schemas.openxmlformats.org/officeDocument/2006/relationships/hyperlink" Target="#'Section 5.1'!A21"/><Relationship Id="rId6" Type="http://schemas.openxmlformats.org/officeDocument/2006/relationships/hyperlink" Target="#'Section 5.4'!A19"/><Relationship Id="rId5" Type="http://schemas.openxmlformats.org/officeDocument/2006/relationships/hyperlink" Target="#'Section 5.2'!A76"/><Relationship Id="rId4" Type="http://schemas.openxmlformats.org/officeDocument/2006/relationships/hyperlink" Target="#'Section 5.2'!A48"/><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2743200</xdr:colOff>
      <xdr:row>11</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5050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NPV</a:t>
          </a:r>
        </a:p>
      </xdr:txBody>
    </xdr:sp>
    <xdr:clientData/>
  </xdr:twoCellAnchor>
  <xdr:oneCellAnchor>
    <xdr:from>
      <xdr:col>3</xdr:col>
      <xdr:colOff>0</xdr:colOff>
      <xdr:row>12</xdr:row>
      <xdr:rowOff>0</xdr:rowOff>
    </xdr:from>
    <xdr:ext cx="2743200" cy="311496"/>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828800" y="2800350"/>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XNPV</a:t>
          </a:r>
        </a:p>
      </xdr:txBody>
    </xdr:sp>
    <xdr:clientData/>
  </xdr:oneCellAnchor>
  <xdr:oneCellAnchor>
    <xdr:from>
      <xdr:col>3</xdr:col>
      <xdr:colOff>0</xdr:colOff>
      <xdr:row>13</xdr:row>
      <xdr:rowOff>0</xdr:rowOff>
    </xdr:from>
    <xdr:ext cx="2743200" cy="311496"/>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828800" y="3095625"/>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AND</a:t>
          </a:r>
        </a:p>
      </xdr:txBody>
    </xdr:sp>
    <xdr:clientData/>
  </xdr:oneCellAnchor>
  <xdr:oneCellAnchor>
    <xdr:from>
      <xdr:col>3</xdr:col>
      <xdr:colOff>0</xdr:colOff>
      <xdr:row>14</xdr:row>
      <xdr:rowOff>0</xdr:rowOff>
    </xdr:from>
    <xdr:ext cx="2743200" cy="311496"/>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828800" y="3390900"/>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ABS</a:t>
          </a:r>
        </a:p>
      </xdr:txBody>
    </xdr:sp>
    <xdr:clientData/>
  </xdr:oneCellAnchor>
  <xdr:oneCellAnchor>
    <xdr:from>
      <xdr:col>3</xdr:col>
      <xdr:colOff>0</xdr:colOff>
      <xdr:row>15</xdr:row>
      <xdr:rowOff>0</xdr:rowOff>
    </xdr:from>
    <xdr:ext cx="2743200" cy="311496"/>
    <xdr:sp macro="" textlink="">
      <xdr:nvSpPr>
        <xdr:cNvPr id="7" name="TextBox 6">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1828800" y="3686175"/>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MAX</a:t>
          </a:r>
        </a:p>
      </xdr:txBody>
    </xdr:sp>
    <xdr:clientData/>
  </xdr:oneCellAnchor>
  <xdr:oneCellAnchor>
    <xdr:from>
      <xdr:col>3</xdr:col>
      <xdr:colOff>0</xdr:colOff>
      <xdr:row>16</xdr:row>
      <xdr:rowOff>0</xdr:rowOff>
    </xdr:from>
    <xdr:ext cx="2743200" cy="311496"/>
    <xdr:sp macro="" textlink="">
      <xdr:nvSpPr>
        <xdr:cNvPr id="8" name="TextBox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a:off x="1828800" y="3981450"/>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COUNTIF</a:t>
          </a:r>
        </a:p>
      </xdr:txBody>
    </xdr:sp>
    <xdr:clientData/>
  </xdr:oneCellAnchor>
  <xdr:oneCellAnchor>
    <xdr:from>
      <xdr:col>3</xdr:col>
      <xdr:colOff>0</xdr:colOff>
      <xdr:row>17</xdr:row>
      <xdr:rowOff>0</xdr:rowOff>
    </xdr:from>
    <xdr:ext cx="2743200" cy="274320"/>
    <xdr:sp macro="" textlink="">
      <xdr:nvSpPr>
        <xdr:cNvPr id="9" name="TextBox 8">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1828800" y="45624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IRR</a:t>
          </a:r>
        </a:p>
      </xdr:txBody>
    </xdr:sp>
    <xdr:clientData/>
  </xdr:oneCellAnchor>
  <xdr:oneCellAnchor>
    <xdr:from>
      <xdr:col>3</xdr:col>
      <xdr:colOff>0</xdr:colOff>
      <xdr:row>18</xdr:row>
      <xdr:rowOff>0</xdr:rowOff>
    </xdr:from>
    <xdr:ext cx="2743200" cy="274320"/>
    <xdr:sp macro="" textlink="">
      <xdr:nvSpPr>
        <xdr:cNvPr id="10" name="TextBox 9">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1828800" y="48577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XIRR</a:t>
          </a:r>
        </a:p>
      </xdr:txBody>
    </xdr:sp>
    <xdr:clientData/>
  </xdr:oneCellAnchor>
  <xdr:oneCellAnchor>
    <xdr:from>
      <xdr:col>3</xdr:col>
      <xdr:colOff>0</xdr:colOff>
      <xdr:row>19</xdr:row>
      <xdr:rowOff>0</xdr:rowOff>
    </xdr:from>
    <xdr:ext cx="2743200" cy="274320"/>
    <xdr:sp macro="" textlink="">
      <xdr:nvSpPr>
        <xdr:cNvPr id="11" name="TextBox 10">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1828800" y="51530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MIRR</a:t>
          </a:r>
        </a:p>
      </xdr:txBody>
    </xdr:sp>
    <xdr:clientData/>
  </xdr:oneCellAnchor>
  <xdr:twoCellAnchor editAs="oneCell">
    <xdr:from>
      <xdr:col>4</xdr:col>
      <xdr:colOff>0</xdr:colOff>
      <xdr:row>28</xdr:row>
      <xdr:rowOff>0</xdr:rowOff>
    </xdr:from>
    <xdr:to>
      <xdr:col>4</xdr:col>
      <xdr:colOff>514422</xdr:colOff>
      <xdr:row>29</xdr:row>
      <xdr:rowOff>28607</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67250" y="71628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22</xdr:row>
      <xdr:rowOff>57150</xdr:rowOff>
    </xdr:from>
    <xdr:to>
      <xdr:col>8</xdr:col>
      <xdr:colOff>248449</xdr:colOff>
      <xdr:row>39</xdr:row>
      <xdr:rowOff>143362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4975" y="4810125"/>
          <a:ext cx="5725324" cy="3486637"/>
        </a:xfrm>
        <a:prstGeom prst="rect">
          <a:avLst/>
        </a:prstGeom>
      </xdr:spPr>
    </xdr:pic>
    <xdr:clientData/>
  </xdr:twoCellAnchor>
  <xdr:twoCellAnchor editAs="oneCell">
    <xdr:from>
      <xdr:col>1</xdr:col>
      <xdr:colOff>914400</xdr:colOff>
      <xdr:row>61</xdr:row>
      <xdr:rowOff>66675</xdr:rowOff>
    </xdr:from>
    <xdr:to>
      <xdr:col>7</xdr:col>
      <xdr:colOff>629432</xdr:colOff>
      <xdr:row>75</xdr:row>
      <xdr:rowOff>143276</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5" y="13620750"/>
          <a:ext cx="5601482" cy="2876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96</xdr:row>
      <xdr:rowOff>123824</xdr:rowOff>
    </xdr:from>
    <xdr:to>
      <xdr:col>9</xdr:col>
      <xdr:colOff>57150</xdr:colOff>
      <xdr:row>118</xdr:row>
      <xdr:rowOff>57149</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133350</xdr:colOff>
      <xdr:row>20</xdr:row>
      <xdr:rowOff>85725</xdr:rowOff>
    </xdr:from>
    <xdr:to>
      <xdr:col>7</xdr:col>
      <xdr:colOff>943773</xdr:colOff>
      <xdr:row>34</xdr:row>
      <xdr:rowOff>379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6850" y="4438650"/>
          <a:ext cx="5715798" cy="2715004"/>
        </a:xfrm>
        <a:prstGeom prst="rect">
          <a:avLst/>
        </a:prstGeom>
      </xdr:spPr>
    </xdr:pic>
    <xdr:clientData/>
  </xdr:twoCellAnchor>
  <xdr:twoCellAnchor editAs="oneCell">
    <xdr:from>
      <xdr:col>1</xdr:col>
      <xdr:colOff>781050</xdr:colOff>
      <xdr:row>53</xdr:row>
      <xdr:rowOff>57150</xdr:rowOff>
    </xdr:from>
    <xdr:to>
      <xdr:col>7</xdr:col>
      <xdr:colOff>457982</xdr:colOff>
      <xdr:row>67</xdr:row>
      <xdr:rowOff>152804</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95375" y="11811000"/>
          <a:ext cx="5601482" cy="2896004"/>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0.24792</cdr:x>
      <cdr:y>0.44444</cdr:y>
    </cdr:from>
    <cdr:to>
      <cdr:x>0.39375</cdr:x>
      <cdr:y>0.59028</cdr:y>
    </cdr:to>
    <cdr:sp macro="" textlink="">
      <cdr:nvSpPr>
        <cdr:cNvPr id="2" name="TextBox 1"/>
        <cdr:cNvSpPr txBox="1"/>
      </cdr:nvSpPr>
      <cdr:spPr>
        <a:xfrm xmlns:a="http://schemas.openxmlformats.org/drawingml/2006/main">
          <a:off x="1133475" y="1219200"/>
          <a:ext cx="666750" cy="4000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0.24375</cdr:x>
      <cdr:y>0.55824</cdr:y>
    </cdr:from>
    <cdr:to>
      <cdr:x>0.32903</cdr:x>
      <cdr:y>0.62418</cdr:y>
    </cdr:to>
    <cdr:sp macro="" textlink="">
      <cdr:nvSpPr>
        <cdr:cNvPr id="3" name="TextBox 2"/>
        <cdr:cNvSpPr txBox="1"/>
      </cdr:nvSpPr>
      <cdr:spPr>
        <a:xfrm xmlns:a="http://schemas.openxmlformats.org/drawingml/2006/main">
          <a:off x="1799332" y="2419351"/>
          <a:ext cx="629543" cy="285749"/>
        </a:xfrm>
        <a:prstGeom xmlns:a="http://schemas.openxmlformats.org/drawingml/2006/main" prst="rect">
          <a:avLst/>
        </a:prstGeom>
        <a:solidFill xmlns:a="http://schemas.openxmlformats.org/drawingml/2006/main">
          <a:srgbClr val="0FE1FD"/>
        </a:solidFill>
      </cdr:spPr>
      <cdr:txBody>
        <a:bodyPr xmlns:a="http://schemas.openxmlformats.org/drawingml/2006/main" wrap="square" rtlCol="0"/>
        <a:lstStyle xmlns:a="http://schemas.openxmlformats.org/drawingml/2006/main"/>
        <a:p xmlns:a="http://schemas.openxmlformats.org/drawingml/2006/main">
          <a:r>
            <a:rPr lang="en-US" sz="1100"/>
            <a:t>NPV &gt; 0</a:t>
          </a:r>
        </a:p>
      </cdr:txBody>
    </cdr:sp>
  </cdr:relSizeAnchor>
  <cdr:relSizeAnchor xmlns:cdr="http://schemas.openxmlformats.org/drawingml/2006/chartDrawing">
    <cdr:from>
      <cdr:x>0</cdr:x>
      <cdr:y>0</cdr:y>
    </cdr:from>
    <cdr:to>
      <cdr:x>0.00533</cdr:x>
      <cdr:y>0.00889</cdr:y>
    </cdr:to>
    <cdr:pic>
      <cdr:nvPicPr>
        <cdr:cNvPr id="4" name="chart">
          <a:extLst xmlns:a="http://schemas.openxmlformats.org/drawingml/2006/main">
            <a:ext uri="{FF2B5EF4-FFF2-40B4-BE49-F238E27FC236}">
              <a16:creationId xmlns:a16="http://schemas.microsoft.com/office/drawing/2014/main" id="{AEE83F22-3B8A-40DD-8B67-1EEDA978F99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0.83333</cdr:x>
      <cdr:y>0.63542</cdr:y>
    </cdr:from>
    <cdr:to>
      <cdr:x>0.9625</cdr:x>
      <cdr:y>0.66319</cdr:y>
    </cdr:to>
    <cdr:sp macro="" textlink="">
      <cdr:nvSpPr>
        <cdr:cNvPr id="7" name="TextBox 6"/>
        <cdr:cNvSpPr txBox="1"/>
      </cdr:nvSpPr>
      <cdr:spPr>
        <a:xfrm xmlns:a="http://schemas.openxmlformats.org/drawingml/2006/main">
          <a:off x="3810000" y="1743075"/>
          <a:ext cx="590550" cy="762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0.84387</cdr:x>
      <cdr:y>0.48352</cdr:y>
    </cdr:from>
    <cdr:to>
      <cdr:x>0.93032</cdr:x>
      <cdr:y>0.55385</cdr:y>
    </cdr:to>
    <cdr:sp macro="" textlink="">
      <cdr:nvSpPr>
        <cdr:cNvPr id="8" name="TextBox 7"/>
        <cdr:cNvSpPr txBox="1"/>
      </cdr:nvSpPr>
      <cdr:spPr>
        <a:xfrm xmlns:a="http://schemas.openxmlformats.org/drawingml/2006/main">
          <a:off x="6229343" y="2095515"/>
          <a:ext cx="638163" cy="304802"/>
        </a:xfrm>
        <a:prstGeom xmlns:a="http://schemas.openxmlformats.org/drawingml/2006/main" prst="rect">
          <a:avLst/>
        </a:prstGeom>
        <a:solidFill xmlns:a="http://schemas.openxmlformats.org/drawingml/2006/main">
          <a:srgbClr val="0FE1FD"/>
        </a:solidFill>
      </cdr:spPr>
      <cdr:txBody>
        <a:bodyPr xmlns:a="http://schemas.openxmlformats.org/drawingml/2006/main" wrap="square" rtlCol="0"/>
        <a:lstStyle xmlns:a="http://schemas.openxmlformats.org/drawingml/2006/main"/>
        <a:p xmlns:a="http://schemas.openxmlformats.org/drawingml/2006/main">
          <a:r>
            <a:rPr lang="en-US" sz="1100"/>
            <a:t>NPV &lt; 0</a:t>
          </a:r>
        </a:p>
      </cdr:txBody>
    </cdr:sp>
  </cdr:relSizeAnchor>
  <cdr:relSizeAnchor xmlns:cdr="http://schemas.openxmlformats.org/drawingml/2006/chartDrawing">
    <cdr:from>
      <cdr:x>0.61161</cdr:x>
      <cdr:y>0.41099</cdr:y>
    </cdr:from>
    <cdr:to>
      <cdr:x>0.6671</cdr:x>
      <cdr:y>0.46528</cdr:y>
    </cdr:to>
    <cdr:sp macro="" textlink="">
      <cdr:nvSpPr>
        <cdr:cNvPr id="11" name="TextBox 10"/>
        <cdr:cNvSpPr txBox="1"/>
      </cdr:nvSpPr>
      <cdr:spPr>
        <a:xfrm xmlns:a="http://schemas.openxmlformats.org/drawingml/2006/main">
          <a:off x="4514850" y="1781176"/>
          <a:ext cx="409575" cy="235280"/>
        </a:xfrm>
        <a:prstGeom xmlns:a="http://schemas.openxmlformats.org/drawingml/2006/main" prst="rect">
          <a:avLst/>
        </a:prstGeom>
        <a:solidFill xmlns:a="http://schemas.openxmlformats.org/drawingml/2006/main">
          <a:srgbClr val="0FE1FD"/>
        </a:solidFill>
      </cdr:spPr>
      <cdr:txBody>
        <a:bodyPr xmlns:a="http://schemas.openxmlformats.org/drawingml/2006/main" wrap="square" rtlCol="0"/>
        <a:lstStyle xmlns:a="http://schemas.openxmlformats.org/drawingml/2006/main"/>
        <a:p xmlns:a="http://schemas.openxmlformats.org/drawingml/2006/main">
          <a:r>
            <a:rPr lang="en-US" sz="1100"/>
            <a:t>IRR</a:t>
          </a:r>
        </a:p>
      </cdr:txBody>
    </cdr:sp>
  </cdr:relSizeAnchor>
  <cdr:relSizeAnchor xmlns:cdr="http://schemas.openxmlformats.org/drawingml/2006/chartDrawing">
    <cdr:from>
      <cdr:x>0.6401</cdr:x>
      <cdr:y>0.47251</cdr:y>
    </cdr:from>
    <cdr:to>
      <cdr:x>0.64044</cdr:x>
      <cdr:y>0.64612</cdr:y>
    </cdr:to>
    <cdr:sp macro="" textlink="">
      <cdr:nvSpPr>
        <cdr:cNvPr id="13" name="Straight Arrow Connector 12"/>
        <cdr:cNvSpPr/>
      </cdr:nvSpPr>
      <cdr:spPr>
        <a:xfrm xmlns:a="http://schemas.openxmlformats.org/drawingml/2006/main" rot="5400000">
          <a:off x="4350179" y="2422730"/>
          <a:ext cx="752409" cy="256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238126</xdr:colOff>
      <xdr:row>240</xdr:row>
      <xdr:rowOff>104776</xdr:rowOff>
    </xdr:from>
    <xdr:to>
      <xdr:col>9</xdr:col>
      <xdr:colOff>514350</xdr:colOff>
      <xdr:row>264</xdr:row>
      <xdr:rowOff>133350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249</xdr:row>
      <xdr:rowOff>114301</xdr:rowOff>
    </xdr:from>
    <xdr:to>
      <xdr:col>6</xdr:col>
      <xdr:colOff>342900</xdr:colOff>
      <xdr:row>251</xdr:row>
      <xdr:rowOff>1</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4467225" y="59474101"/>
          <a:ext cx="1133475" cy="28575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Crossover point</a:t>
          </a:r>
        </a:p>
      </xdr:txBody>
    </xdr:sp>
    <xdr:clientData/>
  </xdr:twoCellAnchor>
  <xdr:twoCellAnchor>
    <xdr:from>
      <xdr:col>1</xdr:col>
      <xdr:colOff>847724</xdr:colOff>
      <xdr:row>30</xdr:row>
      <xdr:rowOff>85725</xdr:rowOff>
    </xdr:from>
    <xdr:to>
      <xdr:col>8</xdr:col>
      <xdr:colOff>180974</xdr:colOff>
      <xdr:row>50</xdr:row>
      <xdr:rowOff>104775</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200024</xdr:colOff>
      <xdr:row>95</xdr:row>
      <xdr:rowOff>190500</xdr:rowOff>
    </xdr:from>
    <xdr:to>
      <xdr:col>9</xdr:col>
      <xdr:colOff>857249</xdr:colOff>
      <xdr:row>119</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95250</xdr:colOff>
      <xdr:row>76</xdr:row>
      <xdr:rowOff>76200</xdr:rowOff>
    </xdr:from>
    <xdr:to>
      <xdr:col>7</xdr:col>
      <xdr:colOff>886620</xdr:colOff>
      <xdr:row>90</xdr:row>
      <xdr:rowOff>380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28750" y="16030575"/>
          <a:ext cx="5696745" cy="2724530"/>
        </a:xfrm>
        <a:prstGeom prst="rect">
          <a:avLst/>
        </a:prstGeom>
      </xdr:spPr>
    </xdr:pic>
    <xdr:clientData/>
  </xdr:twoCellAnchor>
  <xdr:twoCellAnchor editAs="oneCell">
    <xdr:from>
      <xdr:col>2</xdr:col>
      <xdr:colOff>495300</xdr:colOff>
      <xdr:row>185</xdr:row>
      <xdr:rowOff>85725</xdr:rowOff>
    </xdr:from>
    <xdr:to>
      <xdr:col>8</xdr:col>
      <xdr:colOff>429437</xdr:colOff>
      <xdr:row>200</xdr:row>
      <xdr:rowOff>181407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8800" y="39643050"/>
          <a:ext cx="5820587" cy="3096057"/>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0.45731</cdr:x>
      <cdr:y>0.55046</cdr:y>
    </cdr:from>
    <cdr:to>
      <cdr:x>0.45751</cdr:x>
      <cdr:y>0.69444</cdr:y>
    </cdr:to>
    <cdr:sp macro="" textlink="">
      <cdr:nvSpPr>
        <cdr:cNvPr id="3" name="Straight Arrow Connector 2"/>
        <cdr:cNvSpPr/>
      </cdr:nvSpPr>
      <cdr:spPr>
        <a:xfrm xmlns:a="http://schemas.openxmlformats.org/drawingml/2006/main" rot="5400000">
          <a:off x="3733005" y="2658267"/>
          <a:ext cx="1589" cy="695326"/>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0.14819</cdr:x>
      <cdr:y>0.54832</cdr:y>
    </cdr:from>
    <cdr:to>
      <cdr:x>0.45624</cdr:x>
      <cdr:y>0.5503</cdr:y>
    </cdr:to>
    <cdr:sp macro="" textlink="">
      <cdr:nvSpPr>
        <cdr:cNvPr id="5" name="Straight Arrow Connector 4"/>
        <cdr:cNvSpPr/>
      </cdr:nvSpPr>
      <cdr:spPr>
        <a:xfrm xmlns:a="http://schemas.openxmlformats.org/drawingml/2006/main" rot="10800000">
          <a:off x="1209674" y="2647950"/>
          <a:ext cx="2514600" cy="952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0.45974</cdr:x>
      <cdr:y>0.4359</cdr:y>
    </cdr:from>
    <cdr:to>
      <cdr:x>0.56709</cdr:x>
      <cdr:y>0.54635</cdr:y>
    </cdr:to>
    <cdr:sp macro="" textlink="">
      <cdr:nvSpPr>
        <cdr:cNvPr id="7" name="Straight Arrow Connector 6"/>
        <cdr:cNvSpPr/>
      </cdr:nvSpPr>
      <cdr:spPr>
        <a:xfrm xmlns:a="http://schemas.openxmlformats.org/drawingml/2006/main" rot="10800000" flipV="1">
          <a:off x="3752849" y="2105024"/>
          <a:ext cx="876300" cy="53340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0.38156</cdr:x>
      <cdr:y>0.75345</cdr:y>
    </cdr:from>
    <cdr:to>
      <cdr:x>0.45274</cdr:x>
      <cdr:y>0.80473</cdr:y>
    </cdr:to>
    <cdr:sp macro="" textlink="">
      <cdr:nvSpPr>
        <cdr:cNvPr id="8" name="TextBox 7"/>
        <cdr:cNvSpPr txBox="1"/>
      </cdr:nvSpPr>
      <cdr:spPr>
        <a:xfrm xmlns:a="http://schemas.openxmlformats.org/drawingml/2006/main">
          <a:off x="3114674" y="3638548"/>
          <a:ext cx="581025" cy="24765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100"/>
            <a:t>9.36%</a:t>
          </a:r>
        </a:p>
      </cdr:txBody>
    </cdr:sp>
  </cdr:relSizeAnchor>
  <cdr:relSizeAnchor xmlns:cdr="http://schemas.openxmlformats.org/drawingml/2006/chartDrawing">
    <cdr:from>
      <cdr:x>0.4259</cdr:x>
      <cdr:y>0.70217</cdr:y>
    </cdr:from>
    <cdr:to>
      <cdr:x>0.45508</cdr:x>
      <cdr:y>0.75148</cdr:y>
    </cdr:to>
    <cdr:sp macro="" textlink="">
      <cdr:nvSpPr>
        <cdr:cNvPr id="10" name="Straight Arrow Connector 9"/>
        <cdr:cNvSpPr/>
      </cdr:nvSpPr>
      <cdr:spPr>
        <a:xfrm xmlns:a="http://schemas.openxmlformats.org/drawingml/2006/main" rot="5400000" flipH="1" flipV="1">
          <a:off x="3476624" y="3390900"/>
          <a:ext cx="238125" cy="23812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0.15753</cdr:x>
      <cdr:y>0.4714</cdr:y>
    </cdr:from>
    <cdr:to>
      <cdr:x>0.31972</cdr:x>
      <cdr:y>0.52268</cdr:y>
    </cdr:to>
    <cdr:sp macro="" textlink="">
      <cdr:nvSpPr>
        <cdr:cNvPr id="11" name="TextBox 10"/>
        <cdr:cNvSpPr txBox="1"/>
      </cdr:nvSpPr>
      <cdr:spPr>
        <a:xfrm xmlns:a="http://schemas.openxmlformats.org/drawingml/2006/main">
          <a:off x="1285874" y="2276474"/>
          <a:ext cx="132397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0.17853</cdr:x>
      <cdr:y>0.47535</cdr:y>
    </cdr:from>
    <cdr:to>
      <cdr:x>0.33606</cdr:x>
      <cdr:y>0.53452</cdr:y>
    </cdr:to>
    <cdr:sp macro="" textlink="">
      <cdr:nvSpPr>
        <cdr:cNvPr id="12" name="TextBox 11"/>
        <cdr:cNvSpPr txBox="1"/>
      </cdr:nvSpPr>
      <cdr:spPr>
        <a:xfrm xmlns:a="http://schemas.openxmlformats.org/drawingml/2006/main">
          <a:off x="1457324" y="2295524"/>
          <a:ext cx="1285875" cy="2857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0.1797</cdr:x>
      <cdr:y>0.4497</cdr:y>
    </cdr:from>
    <cdr:to>
      <cdr:x>0.29522</cdr:x>
      <cdr:y>0.5069</cdr:y>
    </cdr:to>
    <cdr:sp macro="" textlink="">
      <cdr:nvSpPr>
        <cdr:cNvPr id="13" name="TextBox 12"/>
        <cdr:cNvSpPr txBox="1"/>
      </cdr:nvSpPr>
      <cdr:spPr>
        <a:xfrm xmlns:a="http://schemas.openxmlformats.org/drawingml/2006/main">
          <a:off x="1466850" y="2171699"/>
          <a:ext cx="942974" cy="2762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100"/>
            <a:t>$11,484.54</a:t>
          </a:r>
        </a:p>
      </cdr:txBody>
    </cdr:sp>
  </cdr:relSizeAnchor>
  <cdr:relSizeAnchor xmlns:cdr="http://schemas.openxmlformats.org/drawingml/2006/chartDrawing">
    <cdr:from>
      <cdr:x>0.15052</cdr:x>
      <cdr:y>0.49704</cdr:y>
    </cdr:from>
    <cdr:to>
      <cdr:x>0.19953</cdr:x>
      <cdr:y>0.54635</cdr:y>
    </cdr:to>
    <cdr:sp macro="" textlink="">
      <cdr:nvSpPr>
        <cdr:cNvPr id="15" name="Straight Arrow Connector 14"/>
        <cdr:cNvSpPr/>
      </cdr:nvSpPr>
      <cdr:spPr>
        <a:xfrm xmlns:a="http://schemas.openxmlformats.org/drawingml/2006/main" rot="10800000" flipV="1">
          <a:off x="1228724" y="2400300"/>
          <a:ext cx="400050" cy="23812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0.42443</cdr:x>
      <cdr:y>0.32938</cdr:y>
    </cdr:from>
    <cdr:to>
      <cdr:x>0.49313</cdr:x>
      <cdr:y>0.40284</cdr:y>
    </cdr:to>
    <cdr:sp macro="" textlink="">
      <cdr:nvSpPr>
        <cdr:cNvPr id="2" name="TextBox 1"/>
        <cdr:cNvSpPr txBox="1"/>
      </cdr:nvSpPr>
      <cdr:spPr>
        <a:xfrm xmlns:a="http://schemas.openxmlformats.org/drawingml/2006/main">
          <a:off x="2647950" y="1323975"/>
          <a:ext cx="428625" cy="295275"/>
        </a:xfrm>
        <a:prstGeom xmlns:a="http://schemas.openxmlformats.org/drawingml/2006/main" prst="rect">
          <a:avLst/>
        </a:prstGeom>
        <a:solidFill xmlns:a="http://schemas.openxmlformats.org/drawingml/2006/main">
          <a:srgbClr val="FFFF00"/>
        </a:solidFill>
      </cdr:spPr>
      <cdr:txBody>
        <a:bodyPr xmlns:a="http://schemas.openxmlformats.org/drawingml/2006/main" wrap="square" rtlCol="0"/>
        <a:lstStyle xmlns:a="http://schemas.openxmlformats.org/drawingml/2006/main"/>
        <a:p xmlns:a="http://schemas.openxmlformats.org/drawingml/2006/main">
          <a:r>
            <a:rPr lang="en-US" sz="1100"/>
            <a:t>IRR</a:t>
          </a:r>
        </a:p>
      </cdr:txBody>
    </cdr:sp>
  </cdr:relSizeAnchor>
  <cdr:relSizeAnchor xmlns:cdr="http://schemas.openxmlformats.org/drawingml/2006/chartDrawing">
    <cdr:from>
      <cdr:x>0.49313</cdr:x>
      <cdr:y>0.40284</cdr:y>
    </cdr:from>
    <cdr:to>
      <cdr:x>0.54351</cdr:x>
      <cdr:y>0.49763</cdr:y>
    </cdr:to>
    <cdr:sp macro="" textlink="">
      <cdr:nvSpPr>
        <cdr:cNvPr id="4" name="Straight Arrow Connector 3"/>
        <cdr:cNvSpPr/>
      </cdr:nvSpPr>
      <cdr:spPr>
        <a:xfrm xmlns:a="http://schemas.openxmlformats.org/drawingml/2006/main" rot="16200000" flipH="1">
          <a:off x="3076575" y="1619249"/>
          <a:ext cx="314326" cy="38100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0.80763</cdr:x>
      <cdr:y>0.37204</cdr:y>
    </cdr:from>
    <cdr:to>
      <cdr:x>0.9145</cdr:x>
      <cdr:y>0.44076</cdr:y>
    </cdr:to>
    <cdr:sp macro="" textlink="">
      <cdr:nvSpPr>
        <cdr:cNvPr id="5" name="TextBox 4"/>
        <cdr:cNvSpPr txBox="1"/>
      </cdr:nvSpPr>
      <cdr:spPr>
        <a:xfrm xmlns:a="http://schemas.openxmlformats.org/drawingml/2006/main">
          <a:off x="5038727" y="1495425"/>
          <a:ext cx="666750" cy="2762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p xmlns:a="http://schemas.openxmlformats.org/drawingml/2006/main">
          <a:r>
            <a:rPr lang="en-US" sz="1100"/>
            <a:t>NPV &gt; 0</a:t>
          </a:r>
        </a:p>
      </cdr:txBody>
    </cdr:sp>
  </cdr:relSizeAnchor>
  <cdr:relSizeAnchor xmlns:cdr="http://schemas.openxmlformats.org/drawingml/2006/chartDrawing">
    <cdr:from>
      <cdr:x>0.18015</cdr:x>
      <cdr:y>0.58294</cdr:y>
    </cdr:from>
    <cdr:to>
      <cdr:x>0.28397</cdr:x>
      <cdr:y>0.65166</cdr:y>
    </cdr:to>
    <cdr:sp macro="" textlink="">
      <cdr:nvSpPr>
        <cdr:cNvPr id="6" name="TextBox 5"/>
        <cdr:cNvSpPr txBox="1"/>
      </cdr:nvSpPr>
      <cdr:spPr>
        <a:xfrm xmlns:a="http://schemas.openxmlformats.org/drawingml/2006/main">
          <a:off x="1123952" y="2343150"/>
          <a:ext cx="647700" cy="2762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p xmlns:a="http://schemas.openxmlformats.org/drawingml/2006/main">
          <a:r>
            <a:rPr lang="en-US" sz="1100"/>
            <a:t>NPV &lt; 0</a:t>
          </a:r>
        </a:p>
      </cdr:txBody>
    </cdr:sp>
  </cdr:relSizeAnchor>
</c:userShapes>
</file>

<file path=xl/drawings/drawing8.xml><?xml version="1.0" encoding="utf-8"?>
<c:userShapes xmlns:c="http://schemas.openxmlformats.org/drawingml/2006/chart">
  <cdr:relSizeAnchor xmlns:cdr="http://schemas.openxmlformats.org/drawingml/2006/chartDrawing">
    <cdr:from>
      <cdr:x>0.46725</cdr:x>
      <cdr:y>0.62012</cdr:y>
    </cdr:from>
    <cdr:to>
      <cdr:x>0.56623</cdr:x>
      <cdr:y>0.67762</cdr:y>
    </cdr:to>
    <cdr:sp macro="" textlink="">
      <cdr:nvSpPr>
        <cdr:cNvPr id="2" name="TextBox 1"/>
        <cdr:cNvSpPr txBox="1"/>
      </cdr:nvSpPr>
      <cdr:spPr>
        <a:xfrm xmlns:a="http://schemas.openxmlformats.org/drawingml/2006/main">
          <a:off x="3057527" y="2876550"/>
          <a:ext cx="647700" cy="266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0.47744</cdr:x>
      <cdr:y>0.62834</cdr:y>
    </cdr:from>
    <cdr:to>
      <cdr:x>0.5444</cdr:x>
      <cdr:y>0.68378</cdr:y>
    </cdr:to>
    <cdr:sp macro="" textlink="">
      <cdr:nvSpPr>
        <cdr:cNvPr id="3" name="TextBox 2"/>
        <cdr:cNvSpPr txBox="1"/>
      </cdr:nvSpPr>
      <cdr:spPr>
        <a:xfrm xmlns:a="http://schemas.openxmlformats.org/drawingml/2006/main">
          <a:off x="3124202" y="2914650"/>
          <a:ext cx="438150" cy="257175"/>
        </a:xfrm>
        <a:prstGeom xmlns:a="http://schemas.openxmlformats.org/drawingml/2006/main" prst="rect">
          <a:avLst/>
        </a:prstGeom>
        <a:solidFill xmlns:a="http://schemas.openxmlformats.org/drawingml/2006/main">
          <a:srgbClr val="FFFF00"/>
        </a:solidFill>
      </cdr:spPr>
      <cdr:txBody>
        <a:bodyPr xmlns:a="http://schemas.openxmlformats.org/drawingml/2006/main" wrap="square" rtlCol="0"/>
        <a:lstStyle xmlns:a="http://schemas.openxmlformats.org/drawingml/2006/main"/>
        <a:p xmlns:a="http://schemas.openxmlformats.org/drawingml/2006/main">
          <a:r>
            <a:rPr lang="en-US" sz="1100"/>
            <a:t>IRR</a:t>
          </a:r>
        </a:p>
      </cdr:txBody>
    </cdr:sp>
  </cdr:relSizeAnchor>
  <cdr:relSizeAnchor xmlns:cdr="http://schemas.openxmlformats.org/drawingml/2006/chartDrawing">
    <cdr:from>
      <cdr:x>0.54731</cdr:x>
      <cdr:y>0.46612</cdr:y>
    </cdr:from>
    <cdr:to>
      <cdr:x>0.86463</cdr:x>
      <cdr:y>0.66116</cdr:y>
    </cdr:to>
    <cdr:sp macro="" textlink="">
      <cdr:nvSpPr>
        <cdr:cNvPr id="5" name="Straight Arrow Connector 4"/>
        <cdr:cNvSpPr/>
      </cdr:nvSpPr>
      <cdr:spPr>
        <a:xfrm xmlns:a="http://schemas.openxmlformats.org/drawingml/2006/main" flipV="1">
          <a:off x="3581401" y="2148841"/>
          <a:ext cx="2076426" cy="89915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0.09607</cdr:x>
      <cdr:y>0.46074</cdr:y>
    </cdr:from>
    <cdr:to>
      <cdr:x>0.47744</cdr:x>
      <cdr:y>0.65909</cdr:y>
    </cdr:to>
    <cdr:sp macro="" textlink="">
      <cdr:nvSpPr>
        <cdr:cNvPr id="7" name="Straight Arrow Connector 6"/>
        <cdr:cNvSpPr/>
      </cdr:nvSpPr>
      <cdr:spPr>
        <a:xfrm xmlns:a="http://schemas.openxmlformats.org/drawingml/2006/main" rot="10800000">
          <a:off x="628631" y="2124075"/>
          <a:ext cx="2495569" cy="91440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tabSelected="1" workbookViewId="0"/>
  </sheetViews>
  <sheetFormatPr defaultRowHeight="12.75" x14ac:dyDescent="0.2"/>
  <cols>
    <col min="1" max="3" width="9.140625" style="4"/>
    <col min="4" max="4" width="42.5703125" style="4" customWidth="1"/>
    <col min="5" max="16384" width="9.140625" style="4"/>
  </cols>
  <sheetData>
    <row r="1" spans="1:29" x14ac:dyDescent="0.2">
      <c r="A1" s="17"/>
      <c r="B1" s="17"/>
      <c r="C1" s="17"/>
      <c r="D1" s="17"/>
      <c r="E1" s="17"/>
      <c r="F1" s="17"/>
      <c r="G1" s="17"/>
      <c r="H1" s="17"/>
      <c r="I1" s="17"/>
      <c r="J1" s="17"/>
      <c r="K1" s="17"/>
      <c r="L1" s="17"/>
      <c r="M1" s="3"/>
      <c r="N1" s="3"/>
      <c r="O1" s="3"/>
      <c r="P1" s="3"/>
      <c r="Q1" s="3"/>
      <c r="R1" s="3"/>
      <c r="S1" s="3"/>
      <c r="T1" s="3"/>
      <c r="U1" s="3"/>
      <c r="V1" s="3"/>
      <c r="W1" s="3"/>
      <c r="X1" s="3"/>
      <c r="Y1" s="3"/>
      <c r="Z1" s="3"/>
      <c r="AA1" s="3"/>
      <c r="AB1" s="3"/>
      <c r="AC1" s="3"/>
    </row>
    <row r="2" spans="1:29" x14ac:dyDescent="0.2">
      <c r="A2" s="17"/>
      <c r="B2" s="17"/>
      <c r="C2" s="17"/>
      <c r="D2" s="17"/>
      <c r="E2" s="17"/>
      <c r="F2" s="17"/>
      <c r="G2" s="17"/>
      <c r="H2" s="17"/>
      <c r="I2" s="17"/>
      <c r="J2" s="17"/>
      <c r="K2" s="17"/>
      <c r="L2" s="17"/>
      <c r="M2" s="3"/>
      <c r="N2" s="3"/>
      <c r="O2" s="3"/>
      <c r="P2" s="3"/>
      <c r="Q2" s="3"/>
      <c r="R2" s="3"/>
      <c r="S2" s="3"/>
      <c r="T2" s="3"/>
      <c r="U2" s="3"/>
      <c r="V2" s="3"/>
      <c r="W2" s="3"/>
      <c r="X2" s="3"/>
      <c r="Y2" s="3"/>
      <c r="Z2" s="3"/>
      <c r="AA2" s="3"/>
      <c r="AB2" s="3"/>
      <c r="AC2" s="3"/>
    </row>
    <row r="3" spans="1:29" ht="15.75" x14ac:dyDescent="0.25">
      <c r="A3" s="17"/>
      <c r="B3" s="17"/>
      <c r="C3" s="17"/>
      <c r="D3" s="8" t="s">
        <v>114</v>
      </c>
      <c r="E3" s="7"/>
      <c r="F3" s="7"/>
      <c r="G3" s="17"/>
      <c r="H3" s="17"/>
      <c r="I3" s="17"/>
      <c r="J3" s="17"/>
      <c r="K3" s="17"/>
      <c r="L3" s="17"/>
      <c r="M3" s="3"/>
      <c r="N3" s="3"/>
      <c r="O3" s="3"/>
      <c r="P3" s="3"/>
      <c r="Q3" s="3"/>
      <c r="R3" s="3"/>
      <c r="S3" s="3"/>
      <c r="T3" s="3"/>
      <c r="U3" s="3"/>
      <c r="V3" s="3"/>
      <c r="W3" s="3"/>
      <c r="X3" s="3"/>
      <c r="Y3" s="3"/>
      <c r="Z3" s="3"/>
      <c r="AA3" s="3"/>
      <c r="AB3" s="3"/>
      <c r="AC3" s="3"/>
    </row>
    <row r="4" spans="1:29" ht="15.75" x14ac:dyDescent="0.25">
      <c r="A4" s="17"/>
      <c r="B4" s="17"/>
      <c r="C4" s="17"/>
      <c r="D4" s="9" t="s">
        <v>123</v>
      </c>
      <c r="E4" s="7"/>
      <c r="F4" s="7"/>
      <c r="G4" s="17"/>
      <c r="H4" s="17"/>
      <c r="I4" s="17"/>
      <c r="J4" s="17"/>
      <c r="K4" s="17"/>
      <c r="L4" s="17"/>
      <c r="M4" s="3"/>
      <c r="N4" s="3"/>
      <c r="O4" s="3"/>
      <c r="P4" s="3"/>
      <c r="Q4" s="3"/>
      <c r="R4" s="3"/>
      <c r="S4" s="3"/>
      <c r="T4" s="3"/>
      <c r="U4" s="3"/>
      <c r="V4" s="3"/>
      <c r="W4" s="3"/>
      <c r="X4" s="3"/>
      <c r="Y4" s="3"/>
      <c r="Z4" s="3"/>
      <c r="AA4" s="3"/>
      <c r="AB4" s="3"/>
      <c r="AC4" s="3"/>
    </row>
    <row r="5" spans="1:29" ht="15.75" x14ac:dyDescent="0.25">
      <c r="A5" s="17"/>
      <c r="B5" s="17"/>
      <c r="C5" s="17"/>
      <c r="D5" s="8" t="s">
        <v>94</v>
      </c>
      <c r="E5" s="7"/>
      <c r="F5" s="7"/>
      <c r="G5" s="17"/>
      <c r="H5" s="17"/>
      <c r="I5" s="17"/>
      <c r="J5" s="17"/>
      <c r="K5" s="17"/>
      <c r="L5" s="17"/>
      <c r="M5" s="3"/>
      <c r="N5" s="3"/>
      <c r="O5" s="3"/>
      <c r="P5" s="3"/>
      <c r="Q5" s="3"/>
      <c r="R5" s="3"/>
      <c r="S5" s="3"/>
      <c r="T5" s="3"/>
      <c r="U5" s="3"/>
      <c r="V5" s="3"/>
      <c r="W5" s="3"/>
      <c r="X5" s="3"/>
      <c r="Y5" s="3"/>
      <c r="Z5" s="3"/>
      <c r="AA5" s="3"/>
      <c r="AB5" s="3"/>
      <c r="AC5" s="3"/>
    </row>
    <row r="6" spans="1:29" ht="15.75" x14ac:dyDescent="0.25">
      <c r="A6" s="17"/>
      <c r="B6" s="17"/>
      <c r="C6" s="17"/>
      <c r="D6" s="8" t="s">
        <v>124</v>
      </c>
      <c r="E6" s="7"/>
      <c r="F6" s="7"/>
      <c r="G6" s="17"/>
      <c r="H6" s="17"/>
      <c r="I6" s="17"/>
      <c r="J6" s="17"/>
      <c r="K6" s="17"/>
      <c r="L6" s="17"/>
      <c r="M6" s="3"/>
      <c r="N6" s="3"/>
      <c r="O6" s="3"/>
      <c r="P6" s="3"/>
      <c r="Q6" s="3"/>
      <c r="R6" s="3"/>
      <c r="S6" s="3"/>
      <c r="T6" s="3"/>
      <c r="U6" s="3"/>
      <c r="V6" s="3"/>
      <c r="W6" s="3"/>
      <c r="X6" s="3"/>
      <c r="Y6" s="3"/>
      <c r="Z6" s="3"/>
      <c r="AA6" s="3"/>
      <c r="AB6" s="3"/>
      <c r="AC6" s="3"/>
    </row>
    <row r="7" spans="1:29" x14ac:dyDescent="0.2">
      <c r="A7" s="17"/>
      <c r="B7" s="17"/>
      <c r="C7" s="17"/>
      <c r="D7" s="17"/>
      <c r="E7" s="17"/>
      <c r="F7" s="17"/>
      <c r="G7" s="17"/>
      <c r="H7" s="17"/>
      <c r="I7" s="17"/>
      <c r="J7" s="17"/>
      <c r="K7" s="17"/>
      <c r="L7" s="17"/>
      <c r="M7" s="3"/>
      <c r="N7" s="3"/>
      <c r="O7" s="3"/>
      <c r="P7" s="3"/>
      <c r="Q7" s="3"/>
      <c r="R7" s="3"/>
      <c r="S7" s="3"/>
      <c r="T7" s="3"/>
      <c r="U7" s="3"/>
      <c r="V7" s="3"/>
      <c r="W7" s="3"/>
      <c r="X7" s="3"/>
      <c r="Y7" s="3"/>
      <c r="Z7" s="3"/>
      <c r="AA7" s="3"/>
      <c r="AB7" s="3"/>
      <c r="AC7" s="3"/>
    </row>
    <row r="8" spans="1:29" ht="61.5" x14ac:dyDescent="0.9">
      <c r="A8" s="17"/>
      <c r="B8" s="17"/>
      <c r="C8" s="17"/>
      <c r="D8" s="21" t="s">
        <v>96</v>
      </c>
      <c r="E8" s="17"/>
      <c r="F8" s="5"/>
      <c r="G8" s="17"/>
      <c r="H8" s="17"/>
      <c r="I8" s="17"/>
      <c r="J8" s="17"/>
      <c r="K8" s="17"/>
      <c r="L8" s="17"/>
      <c r="M8" s="3"/>
      <c r="N8" s="3"/>
      <c r="O8" s="3"/>
      <c r="P8" s="3"/>
      <c r="Q8" s="3"/>
      <c r="R8" s="3"/>
      <c r="S8" s="3"/>
      <c r="T8" s="3"/>
      <c r="U8" s="3"/>
      <c r="V8" s="3"/>
      <c r="W8" s="3"/>
      <c r="X8" s="3"/>
      <c r="Y8" s="3"/>
      <c r="Z8" s="3"/>
      <c r="AA8" s="3"/>
      <c r="AB8" s="3"/>
      <c r="AC8" s="3"/>
    </row>
    <row r="9" spans="1:29" x14ac:dyDescent="0.2">
      <c r="A9" s="17"/>
      <c r="B9" s="17"/>
      <c r="C9" s="17"/>
      <c r="D9" s="17"/>
      <c r="E9" s="17"/>
      <c r="F9" s="17"/>
      <c r="G9" s="17"/>
      <c r="H9" s="17"/>
      <c r="I9" s="17"/>
      <c r="J9" s="17"/>
      <c r="K9" s="17"/>
      <c r="L9" s="17"/>
      <c r="M9" s="3"/>
      <c r="N9" s="3"/>
      <c r="O9" s="3"/>
      <c r="P9" s="3"/>
      <c r="Q9" s="3"/>
      <c r="R9" s="3"/>
      <c r="S9" s="3"/>
      <c r="T9" s="3"/>
      <c r="U9" s="3"/>
      <c r="V9" s="3"/>
      <c r="W9" s="3"/>
      <c r="X9" s="3"/>
      <c r="Y9" s="3"/>
      <c r="Z9" s="3"/>
      <c r="AA9" s="3"/>
      <c r="AB9" s="3"/>
      <c r="AC9" s="3"/>
    </row>
    <row r="10" spans="1:29" ht="18.75" x14ac:dyDescent="0.3">
      <c r="A10" s="17"/>
      <c r="B10" s="17"/>
      <c r="C10" s="17"/>
      <c r="D10" s="16" t="s">
        <v>1</v>
      </c>
      <c r="E10" s="16"/>
      <c r="F10" s="16"/>
      <c r="G10" s="16"/>
      <c r="H10" s="17"/>
      <c r="I10" s="17"/>
      <c r="J10" s="17"/>
      <c r="K10" s="17"/>
      <c r="L10" s="17"/>
      <c r="M10" s="3"/>
      <c r="N10" s="3"/>
      <c r="O10" s="3"/>
      <c r="P10" s="3"/>
      <c r="Q10" s="3"/>
      <c r="R10" s="3"/>
      <c r="S10" s="3"/>
      <c r="T10" s="3"/>
      <c r="U10" s="3"/>
      <c r="V10" s="3"/>
      <c r="W10" s="3"/>
      <c r="X10" s="3"/>
      <c r="Y10" s="3"/>
      <c r="Z10" s="3"/>
      <c r="AA10" s="3"/>
      <c r="AB10" s="3"/>
      <c r="AC10" s="3"/>
    </row>
    <row r="11" spans="1:29" ht="19.5" customHeight="1" x14ac:dyDescent="0.3">
      <c r="A11" s="17"/>
      <c r="B11" s="17"/>
      <c r="C11" s="17"/>
      <c r="D11" s="16"/>
      <c r="E11" s="16"/>
      <c r="F11" s="16"/>
      <c r="G11" s="16"/>
      <c r="H11" s="17"/>
      <c r="I11" s="17"/>
      <c r="J11" s="17"/>
      <c r="K11" s="17"/>
      <c r="L11" s="17"/>
      <c r="M11" s="3"/>
      <c r="N11" s="3"/>
      <c r="O11" s="3"/>
      <c r="P11" s="3"/>
      <c r="Q11" s="3"/>
      <c r="R11" s="3"/>
      <c r="S11" s="3"/>
      <c r="T11" s="3"/>
      <c r="U11" s="3"/>
      <c r="V11" s="3"/>
      <c r="W11" s="3"/>
      <c r="X11" s="3"/>
      <c r="Y11" s="3"/>
      <c r="Z11" s="3"/>
      <c r="AA11" s="3"/>
      <c r="AB11" s="3"/>
      <c r="AC11" s="3"/>
    </row>
    <row r="12" spans="1:29" ht="23.45" customHeight="1" x14ac:dyDescent="0.3">
      <c r="A12" s="17"/>
      <c r="B12" s="17"/>
      <c r="C12" s="17"/>
      <c r="F12" s="16"/>
      <c r="G12" s="17"/>
      <c r="H12" s="17"/>
      <c r="I12" s="17"/>
      <c r="J12" s="17"/>
      <c r="K12" s="17"/>
      <c r="L12" s="3"/>
      <c r="M12" s="3"/>
      <c r="N12" s="3"/>
      <c r="O12" s="3"/>
      <c r="P12" s="3"/>
      <c r="Q12" s="3"/>
      <c r="R12" s="3"/>
      <c r="S12" s="3"/>
      <c r="T12" s="3"/>
      <c r="U12" s="3"/>
      <c r="V12" s="3"/>
      <c r="W12" s="3"/>
      <c r="X12" s="3"/>
      <c r="Y12" s="3"/>
      <c r="Z12" s="3"/>
      <c r="AA12" s="3"/>
      <c r="AB12" s="3"/>
    </row>
    <row r="13" spans="1:29" ht="23.45" customHeight="1" x14ac:dyDescent="0.3">
      <c r="A13" s="17"/>
      <c r="B13" s="17"/>
      <c r="C13" s="17"/>
      <c r="F13" s="16"/>
      <c r="G13" s="17"/>
      <c r="H13" s="17"/>
      <c r="I13" s="17"/>
      <c r="J13" s="17"/>
      <c r="K13" s="17"/>
      <c r="L13" s="3"/>
      <c r="M13" s="3"/>
      <c r="N13" s="3"/>
      <c r="O13" s="3"/>
      <c r="P13" s="3"/>
      <c r="Q13" s="3"/>
      <c r="R13" s="3"/>
      <c r="S13" s="3"/>
      <c r="T13" s="3"/>
      <c r="U13" s="3"/>
      <c r="V13" s="3"/>
      <c r="W13" s="3"/>
      <c r="X13" s="3"/>
      <c r="Y13" s="3"/>
      <c r="Z13" s="3"/>
      <c r="AA13" s="3"/>
      <c r="AB13" s="3"/>
    </row>
    <row r="14" spans="1:29" ht="23.45" customHeight="1" x14ac:dyDescent="0.3">
      <c r="A14" s="17"/>
      <c r="B14" s="17"/>
      <c r="C14" s="17"/>
      <c r="F14" s="16"/>
      <c r="G14" s="17"/>
      <c r="H14" s="17"/>
      <c r="I14" s="17"/>
      <c r="J14" s="17"/>
      <c r="K14" s="17"/>
      <c r="L14" s="3"/>
      <c r="M14" s="3"/>
      <c r="N14" s="3"/>
      <c r="O14" s="3"/>
      <c r="P14" s="3"/>
      <c r="Q14" s="3"/>
      <c r="R14" s="3"/>
      <c r="S14" s="3"/>
      <c r="T14" s="3"/>
      <c r="U14" s="3"/>
      <c r="V14" s="3"/>
      <c r="W14" s="3"/>
      <c r="X14" s="3"/>
      <c r="Y14" s="3"/>
      <c r="Z14" s="3"/>
      <c r="AA14" s="3"/>
      <c r="AB14" s="3"/>
    </row>
    <row r="15" spans="1:29" ht="23.45" customHeight="1" x14ac:dyDescent="0.3">
      <c r="A15" s="17"/>
      <c r="B15" s="17"/>
      <c r="C15" s="17"/>
      <c r="F15" s="16"/>
      <c r="G15" s="17"/>
      <c r="H15" s="17"/>
      <c r="I15" s="17"/>
      <c r="J15" s="17"/>
      <c r="K15" s="17"/>
      <c r="L15" s="3"/>
      <c r="M15" s="3"/>
      <c r="N15" s="3"/>
      <c r="O15" s="3"/>
      <c r="P15" s="3"/>
      <c r="Q15" s="3"/>
      <c r="R15" s="3"/>
      <c r="S15" s="3"/>
      <c r="T15" s="3"/>
      <c r="U15" s="3"/>
      <c r="V15" s="3"/>
      <c r="W15" s="3"/>
      <c r="X15" s="3"/>
      <c r="Y15" s="3"/>
      <c r="Z15" s="3"/>
      <c r="AA15" s="3"/>
      <c r="AB15" s="3"/>
    </row>
    <row r="16" spans="1:29" ht="23.45" customHeight="1" x14ac:dyDescent="0.3">
      <c r="A16" s="17"/>
      <c r="B16" s="17"/>
      <c r="C16" s="17"/>
      <c r="F16" s="16"/>
      <c r="G16" s="17"/>
      <c r="H16" s="17"/>
      <c r="I16" s="17"/>
      <c r="J16" s="17"/>
      <c r="K16" s="17"/>
      <c r="L16" s="3"/>
      <c r="M16" s="3"/>
      <c r="N16" s="3"/>
      <c r="O16" s="3"/>
      <c r="P16" s="3"/>
      <c r="Q16" s="3"/>
      <c r="R16" s="3"/>
      <c r="S16" s="3"/>
      <c r="T16" s="3"/>
      <c r="U16" s="3"/>
      <c r="V16" s="3"/>
      <c r="W16" s="3"/>
      <c r="X16" s="3"/>
      <c r="Y16" s="3"/>
      <c r="Z16" s="3"/>
      <c r="AA16" s="3"/>
      <c r="AB16" s="3"/>
    </row>
    <row r="17" spans="1:29" ht="23.45" customHeight="1" x14ac:dyDescent="0.3">
      <c r="A17" s="17"/>
      <c r="B17" s="17"/>
      <c r="C17" s="17"/>
      <c r="F17" s="16"/>
      <c r="G17" s="17"/>
      <c r="H17" s="17"/>
      <c r="I17" s="17"/>
      <c r="J17" s="17"/>
      <c r="K17" s="17"/>
      <c r="L17" s="3"/>
      <c r="M17" s="3"/>
      <c r="N17" s="3"/>
      <c r="O17" s="3"/>
      <c r="P17" s="3"/>
      <c r="Q17" s="3"/>
      <c r="R17" s="3"/>
      <c r="S17" s="3"/>
      <c r="T17" s="3"/>
      <c r="U17" s="3"/>
      <c r="V17" s="3"/>
      <c r="W17" s="3"/>
      <c r="X17" s="3"/>
      <c r="Y17" s="3"/>
      <c r="Z17" s="3"/>
      <c r="AA17" s="3"/>
      <c r="AB17" s="3"/>
    </row>
    <row r="18" spans="1:29" ht="23.45" customHeight="1" x14ac:dyDescent="0.3">
      <c r="A18" s="17"/>
      <c r="B18" s="17"/>
      <c r="C18" s="17"/>
      <c r="F18" s="16"/>
      <c r="G18" s="17"/>
      <c r="H18" s="17"/>
      <c r="I18" s="17"/>
      <c r="J18" s="17"/>
      <c r="K18" s="17"/>
      <c r="L18" s="3"/>
      <c r="M18" s="3"/>
      <c r="N18" s="3"/>
      <c r="O18" s="3"/>
      <c r="P18" s="3"/>
      <c r="Q18" s="3"/>
      <c r="R18" s="3"/>
      <c r="S18" s="3"/>
      <c r="T18" s="3"/>
      <c r="U18" s="3"/>
      <c r="V18" s="3"/>
      <c r="W18" s="3"/>
      <c r="X18" s="3"/>
      <c r="Y18" s="3"/>
      <c r="Z18" s="3"/>
      <c r="AA18" s="3"/>
      <c r="AB18" s="3"/>
    </row>
    <row r="19" spans="1:29" ht="23.45" customHeight="1" x14ac:dyDescent="0.3">
      <c r="A19" s="17"/>
      <c r="B19" s="17"/>
      <c r="C19" s="17"/>
      <c r="F19" s="16"/>
      <c r="G19" s="17"/>
      <c r="H19" s="17"/>
      <c r="I19" s="17"/>
      <c r="J19" s="17"/>
      <c r="K19" s="17"/>
      <c r="L19" s="3"/>
      <c r="M19" s="3"/>
      <c r="N19" s="3"/>
      <c r="O19" s="3"/>
      <c r="P19" s="3"/>
      <c r="Q19" s="3"/>
      <c r="R19" s="3"/>
      <c r="S19" s="3"/>
      <c r="T19" s="3"/>
      <c r="U19" s="3"/>
      <c r="V19" s="3"/>
      <c r="W19" s="3"/>
      <c r="X19" s="3"/>
      <c r="Y19" s="3"/>
      <c r="Z19" s="3"/>
      <c r="AA19" s="3"/>
      <c r="AB19" s="3"/>
    </row>
    <row r="20" spans="1:29" ht="23.45" customHeight="1" x14ac:dyDescent="0.3">
      <c r="A20" s="17"/>
      <c r="B20" s="17"/>
      <c r="C20" s="17"/>
      <c r="F20" s="16"/>
      <c r="G20" s="17"/>
      <c r="H20" s="17"/>
      <c r="I20" s="17"/>
      <c r="J20" s="17"/>
      <c r="K20" s="17"/>
      <c r="L20" s="3"/>
      <c r="M20" s="3"/>
      <c r="N20" s="3"/>
      <c r="O20" s="3"/>
      <c r="P20" s="3"/>
      <c r="Q20" s="3"/>
      <c r="R20" s="3"/>
      <c r="S20" s="3"/>
      <c r="T20" s="3"/>
      <c r="U20" s="3"/>
      <c r="V20" s="3"/>
      <c r="W20" s="3"/>
      <c r="X20" s="3"/>
      <c r="Y20" s="3"/>
      <c r="Z20" s="3"/>
      <c r="AA20" s="3"/>
      <c r="AB20" s="3"/>
    </row>
    <row r="21" spans="1:29" ht="18.75" x14ac:dyDescent="0.3">
      <c r="A21" s="17"/>
      <c r="B21" s="17"/>
      <c r="C21" s="17"/>
      <c r="D21" s="16"/>
      <c r="E21" s="17"/>
      <c r="F21" s="17"/>
      <c r="G21" s="17"/>
      <c r="H21" s="17"/>
      <c r="I21" s="17"/>
      <c r="J21" s="17"/>
      <c r="K21" s="17"/>
      <c r="L21" s="17"/>
      <c r="M21" s="3"/>
      <c r="N21" s="3"/>
      <c r="O21" s="3"/>
      <c r="P21" s="3"/>
      <c r="Q21" s="3"/>
      <c r="R21" s="3"/>
      <c r="S21" s="3"/>
      <c r="T21" s="3"/>
      <c r="U21" s="3"/>
      <c r="V21" s="3"/>
      <c r="W21" s="3"/>
      <c r="X21" s="3"/>
      <c r="Y21" s="3"/>
      <c r="Z21" s="3"/>
      <c r="AA21" s="3"/>
      <c r="AB21" s="3"/>
      <c r="AC21" s="3"/>
    </row>
    <row r="22" spans="1:29" ht="18.75" x14ac:dyDescent="0.3">
      <c r="A22" s="17"/>
      <c r="B22" s="17"/>
      <c r="C22" s="17"/>
      <c r="D22" s="16" t="s">
        <v>2</v>
      </c>
      <c r="E22" s="17"/>
      <c r="F22" s="17"/>
      <c r="G22" s="17"/>
      <c r="H22" s="17"/>
      <c r="I22" s="17"/>
      <c r="J22" s="17"/>
      <c r="K22" s="17"/>
      <c r="L22" s="17"/>
      <c r="M22" s="3"/>
      <c r="N22" s="3"/>
      <c r="O22" s="3"/>
      <c r="P22" s="3"/>
      <c r="Q22" s="3"/>
      <c r="R22" s="3"/>
      <c r="S22" s="3"/>
      <c r="T22" s="3"/>
      <c r="U22" s="3"/>
      <c r="V22" s="3"/>
      <c r="W22" s="3"/>
      <c r="X22" s="3"/>
      <c r="Y22" s="3"/>
      <c r="Z22" s="3"/>
      <c r="AA22" s="3"/>
      <c r="AB22" s="3"/>
      <c r="AC22" s="3"/>
    </row>
    <row r="23" spans="1:29" ht="18.75" x14ac:dyDescent="0.3">
      <c r="A23" s="17"/>
      <c r="B23" s="17"/>
      <c r="C23" s="17"/>
      <c r="D23" s="16"/>
      <c r="E23" s="17"/>
      <c r="F23" s="17"/>
      <c r="G23" s="17"/>
      <c r="H23" s="17"/>
      <c r="I23" s="17"/>
      <c r="J23" s="17"/>
      <c r="K23" s="17"/>
      <c r="L23" s="17"/>
      <c r="M23" s="3"/>
      <c r="N23" s="3"/>
      <c r="O23" s="3"/>
      <c r="P23" s="3"/>
      <c r="Q23" s="3"/>
      <c r="R23" s="3"/>
      <c r="S23" s="3"/>
      <c r="T23" s="3"/>
      <c r="U23" s="3"/>
      <c r="V23" s="3"/>
      <c r="W23" s="3"/>
      <c r="X23" s="3"/>
      <c r="Y23" s="3"/>
      <c r="Z23" s="3"/>
      <c r="AA23" s="3"/>
      <c r="AB23" s="3"/>
      <c r="AC23" s="3"/>
    </row>
    <row r="24" spans="1:29" ht="18.75" x14ac:dyDescent="0.3">
      <c r="A24" s="17"/>
      <c r="B24" s="17"/>
      <c r="C24" s="17"/>
      <c r="D24" s="85" t="s">
        <v>3</v>
      </c>
      <c r="E24" s="17"/>
      <c r="F24" s="17"/>
      <c r="G24" s="17"/>
      <c r="H24" s="17"/>
      <c r="I24" s="17"/>
      <c r="J24" s="17"/>
      <c r="K24" s="17"/>
      <c r="L24" s="17"/>
      <c r="M24" s="3"/>
      <c r="N24" s="3"/>
      <c r="O24" s="3"/>
      <c r="P24" s="3"/>
      <c r="Q24" s="3"/>
      <c r="R24" s="3"/>
      <c r="S24" s="3"/>
      <c r="T24" s="3"/>
      <c r="U24" s="3"/>
      <c r="V24" s="3"/>
      <c r="W24" s="3"/>
      <c r="X24" s="3"/>
      <c r="Y24" s="3"/>
      <c r="Z24" s="3"/>
      <c r="AA24" s="3"/>
      <c r="AB24" s="3"/>
      <c r="AC24" s="3"/>
    </row>
    <row r="25" spans="1:29" ht="18.75" x14ac:dyDescent="0.3">
      <c r="A25" s="17"/>
      <c r="B25" s="17"/>
      <c r="C25" s="17"/>
      <c r="D25" s="86" t="s">
        <v>4</v>
      </c>
      <c r="E25" s="17"/>
      <c r="F25" s="17"/>
      <c r="G25" s="17"/>
      <c r="H25" s="17"/>
      <c r="I25" s="17"/>
      <c r="J25" s="17"/>
      <c r="K25" s="17"/>
      <c r="L25" s="17"/>
      <c r="M25" s="3"/>
      <c r="N25" s="3"/>
      <c r="O25" s="3"/>
      <c r="P25" s="3"/>
      <c r="Q25" s="3"/>
      <c r="R25" s="3"/>
      <c r="S25" s="3"/>
      <c r="T25" s="3"/>
      <c r="U25" s="3"/>
      <c r="V25" s="3"/>
      <c r="W25" s="3"/>
      <c r="X25" s="3"/>
      <c r="Y25" s="3"/>
      <c r="Z25" s="3"/>
      <c r="AA25" s="3"/>
      <c r="AB25" s="3"/>
      <c r="AC25" s="3"/>
    </row>
    <row r="26" spans="1:29" ht="15.75" x14ac:dyDescent="0.25">
      <c r="A26" s="17"/>
      <c r="B26" s="17"/>
      <c r="C26" s="17"/>
      <c r="D26" s="11"/>
      <c r="E26" s="17"/>
      <c r="F26" s="17"/>
      <c r="G26" s="17"/>
      <c r="H26" s="17"/>
      <c r="I26" s="17"/>
      <c r="J26" s="17"/>
      <c r="K26" s="17"/>
      <c r="L26" s="17"/>
      <c r="M26" s="3"/>
      <c r="N26" s="3"/>
      <c r="O26" s="3"/>
      <c r="P26" s="3"/>
      <c r="Q26" s="3"/>
      <c r="R26" s="3"/>
      <c r="S26" s="3"/>
      <c r="T26" s="3"/>
      <c r="U26" s="3"/>
      <c r="V26" s="3"/>
      <c r="W26" s="3"/>
      <c r="X26" s="3"/>
      <c r="Y26" s="3"/>
      <c r="Z26" s="3"/>
      <c r="AA26" s="3"/>
      <c r="AB26" s="3"/>
      <c r="AC26" s="3"/>
    </row>
    <row r="27" spans="1:29" ht="15.75" x14ac:dyDescent="0.25">
      <c r="A27" s="17"/>
      <c r="B27" s="17"/>
      <c r="C27" s="17"/>
      <c r="D27" s="12" t="s">
        <v>0</v>
      </c>
      <c r="E27" s="17"/>
      <c r="F27" s="17"/>
      <c r="G27" s="17"/>
      <c r="H27" s="17"/>
      <c r="I27" s="17"/>
      <c r="J27" s="17"/>
      <c r="K27" s="17"/>
      <c r="L27" s="17"/>
      <c r="M27" s="3"/>
      <c r="N27" s="3"/>
      <c r="O27" s="3"/>
      <c r="P27" s="3"/>
      <c r="Q27" s="3"/>
      <c r="R27" s="3"/>
      <c r="S27" s="3"/>
      <c r="T27" s="3"/>
      <c r="U27" s="3"/>
      <c r="V27" s="3"/>
      <c r="W27" s="3"/>
      <c r="X27" s="3"/>
      <c r="Y27" s="3"/>
      <c r="Z27" s="3"/>
      <c r="AA27" s="3"/>
      <c r="AB27" s="3"/>
      <c r="AC27" s="3"/>
    </row>
    <row r="28" spans="1:29" ht="15.75" x14ac:dyDescent="0.25">
      <c r="A28" s="17"/>
      <c r="B28" s="17"/>
      <c r="C28" s="17"/>
      <c r="D28" s="12" t="s">
        <v>5</v>
      </c>
      <c r="E28" s="17"/>
      <c r="F28" s="17"/>
      <c r="G28" s="17"/>
      <c r="H28" s="17"/>
      <c r="I28" s="17"/>
      <c r="J28" s="17"/>
      <c r="K28" s="17"/>
      <c r="L28" s="17"/>
      <c r="M28" s="3"/>
      <c r="N28" s="3"/>
      <c r="O28" s="3"/>
      <c r="P28" s="3"/>
      <c r="Q28" s="3"/>
      <c r="R28" s="3"/>
      <c r="S28" s="3"/>
      <c r="T28" s="3"/>
      <c r="U28" s="3"/>
      <c r="V28" s="3"/>
      <c r="W28" s="3"/>
      <c r="X28" s="3"/>
      <c r="Y28" s="3"/>
      <c r="Z28" s="3"/>
      <c r="AA28" s="3"/>
      <c r="AB28" s="3"/>
      <c r="AC28" s="3"/>
    </row>
    <row r="29" spans="1:29" ht="15.75" x14ac:dyDescent="0.25">
      <c r="A29" s="17"/>
      <c r="B29" s="17"/>
      <c r="C29" s="17"/>
      <c r="D29" s="12" t="s">
        <v>115</v>
      </c>
      <c r="E29" s="17"/>
      <c r="F29" s="17"/>
      <c r="G29" s="17"/>
      <c r="H29" s="17"/>
      <c r="I29" s="17"/>
      <c r="J29" s="17"/>
      <c r="K29" s="17"/>
      <c r="L29" s="17"/>
      <c r="M29" s="3"/>
      <c r="N29" s="3"/>
      <c r="O29" s="3"/>
      <c r="P29" s="3"/>
      <c r="Q29" s="3"/>
      <c r="R29" s="3"/>
      <c r="S29" s="3"/>
      <c r="T29" s="3"/>
      <c r="U29" s="3"/>
      <c r="V29" s="3"/>
      <c r="W29" s="3"/>
      <c r="X29" s="3"/>
      <c r="Y29" s="3"/>
      <c r="Z29" s="3"/>
      <c r="AA29" s="3"/>
      <c r="AB29" s="3"/>
      <c r="AC29" s="3"/>
    </row>
    <row r="30" spans="1:29" ht="15.75" x14ac:dyDescent="0.25">
      <c r="A30" s="17"/>
      <c r="B30" s="17"/>
      <c r="C30" s="17"/>
      <c r="D30" s="12" t="s">
        <v>6</v>
      </c>
      <c r="E30" s="17"/>
      <c r="F30" s="17"/>
      <c r="G30" s="17"/>
      <c r="H30" s="17"/>
      <c r="I30" s="17"/>
      <c r="J30" s="17"/>
      <c r="K30" s="17"/>
      <c r="L30" s="17"/>
      <c r="M30" s="3"/>
      <c r="N30" s="3"/>
      <c r="O30" s="3"/>
      <c r="P30" s="3"/>
      <c r="Q30" s="3"/>
      <c r="R30" s="3"/>
      <c r="S30" s="3"/>
      <c r="T30" s="3"/>
      <c r="U30" s="3"/>
      <c r="V30" s="3"/>
      <c r="W30" s="3"/>
      <c r="X30" s="3"/>
      <c r="Y30" s="3"/>
      <c r="Z30" s="3"/>
      <c r="AA30" s="3"/>
      <c r="AB30" s="3"/>
      <c r="AC30" s="3"/>
    </row>
    <row r="31" spans="1:29" ht="15.75" x14ac:dyDescent="0.25">
      <c r="A31" s="17"/>
      <c r="B31" s="17"/>
      <c r="C31" s="17"/>
      <c r="D31" s="13" t="s">
        <v>88</v>
      </c>
      <c r="E31" s="17"/>
      <c r="F31" s="17"/>
      <c r="G31" s="17"/>
      <c r="H31" s="17"/>
      <c r="I31" s="17"/>
      <c r="J31" s="17"/>
      <c r="K31" s="17"/>
      <c r="L31" s="17"/>
      <c r="M31" s="3"/>
      <c r="N31" s="3"/>
      <c r="O31" s="3"/>
      <c r="P31" s="3"/>
      <c r="Q31" s="3"/>
      <c r="R31" s="3"/>
      <c r="S31" s="3"/>
      <c r="T31" s="3"/>
      <c r="U31" s="3"/>
      <c r="V31" s="3"/>
      <c r="W31" s="3"/>
      <c r="X31" s="3"/>
      <c r="Y31" s="3"/>
      <c r="Z31" s="3"/>
      <c r="AA31" s="3"/>
      <c r="AB31" s="3"/>
      <c r="AC31" s="3"/>
    </row>
    <row r="32" spans="1:29" ht="15.75" x14ac:dyDescent="0.25">
      <c r="A32" s="17"/>
      <c r="B32" s="17"/>
      <c r="C32" s="17"/>
      <c r="D32" s="13" t="s">
        <v>7</v>
      </c>
      <c r="E32" s="17"/>
      <c r="F32" s="17"/>
      <c r="G32" s="17"/>
      <c r="H32" s="17"/>
      <c r="I32" s="17"/>
      <c r="J32" s="17"/>
      <c r="K32" s="17"/>
      <c r="L32" s="17"/>
      <c r="M32" s="3"/>
      <c r="N32" s="3"/>
      <c r="O32" s="3"/>
      <c r="P32" s="3"/>
      <c r="Q32" s="3"/>
      <c r="R32" s="3"/>
      <c r="S32" s="3"/>
      <c r="T32" s="3"/>
      <c r="U32" s="3"/>
      <c r="V32" s="3"/>
      <c r="W32" s="3"/>
      <c r="X32" s="3"/>
      <c r="Y32" s="3"/>
      <c r="Z32" s="3"/>
      <c r="AA32" s="3"/>
      <c r="AB32" s="3"/>
      <c r="AC32" s="3"/>
    </row>
    <row r="33" spans="1:29" x14ac:dyDescent="0.2">
      <c r="A33" s="17"/>
      <c r="B33" s="17"/>
      <c r="C33" s="17"/>
      <c r="D33" s="17"/>
      <c r="E33" s="17"/>
      <c r="F33" s="17"/>
      <c r="G33" s="17"/>
      <c r="H33" s="17"/>
      <c r="I33" s="17"/>
      <c r="J33" s="17"/>
      <c r="K33" s="17"/>
      <c r="L33" s="17"/>
      <c r="M33" s="3"/>
      <c r="N33" s="3"/>
      <c r="O33" s="3"/>
      <c r="P33" s="3"/>
      <c r="Q33" s="3"/>
      <c r="R33" s="3"/>
      <c r="S33" s="3"/>
      <c r="T33" s="3"/>
      <c r="U33" s="3"/>
      <c r="V33" s="3"/>
      <c r="W33" s="3"/>
      <c r="X33" s="3"/>
      <c r="Y33" s="3"/>
      <c r="Z33" s="3"/>
      <c r="AA33" s="3"/>
      <c r="AB33" s="3"/>
      <c r="AC33" s="3"/>
    </row>
    <row r="34" spans="1:29" x14ac:dyDescent="0.2">
      <c r="A34" s="17"/>
      <c r="B34" s="17"/>
      <c r="C34" s="17"/>
      <c r="D34" s="17"/>
      <c r="E34" s="17"/>
      <c r="F34" s="17"/>
      <c r="G34" s="17"/>
      <c r="H34" s="17"/>
      <c r="I34" s="17"/>
      <c r="J34" s="17"/>
      <c r="K34" s="17"/>
      <c r="L34" s="17"/>
      <c r="M34" s="3"/>
      <c r="N34" s="3"/>
      <c r="O34" s="3"/>
      <c r="P34" s="3"/>
      <c r="Q34" s="3"/>
      <c r="R34" s="3"/>
      <c r="S34" s="3"/>
      <c r="T34" s="3"/>
      <c r="U34" s="3"/>
      <c r="V34" s="3"/>
      <c r="W34" s="3"/>
      <c r="X34" s="3"/>
      <c r="Y34" s="3"/>
      <c r="Z34" s="3"/>
      <c r="AA34" s="3"/>
      <c r="AB34" s="3"/>
      <c r="AC34" s="3"/>
    </row>
    <row r="35" spans="1:29" x14ac:dyDescent="0.2">
      <c r="A35" s="17"/>
      <c r="B35" s="17"/>
      <c r="C35" s="17"/>
      <c r="D35" s="17"/>
      <c r="E35" s="17"/>
      <c r="F35" s="17"/>
      <c r="G35" s="17"/>
      <c r="H35" s="17"/>
      <c r="I35" s="17"/>
      <c r="J35" s="17"/>
      <c r="K35" s="17"/>
      <c r="L35" s="17"/>
      <c r="M35" s="3"/>
      <c r="N35" s="3"/>
      <c r="O35" s="3"/>
      <c r="P35" s="3"/>
      <c r="Q35" s="3"/>
      <c r="R35" s="3"/>
      <c r="S35" s="3"/>
      <c r="T35" s="3"/>
      <c r="U35" s="3"/>
      <c r="V35" s="3"/>
      <c r="W35" s="3"/>
      <c r="X35" s="3"/>
      <c r="Y35" s="3"/>
      <c r="Z35" s="3"/>
      <c r="AA35" s="3"/>
      <c r="AB35" s="3"/>
      <c r="AC35" s="3"/>
    </row>
    <row r="36" spans="1:29" x14ac:dyDescent="0.2">
      <c r="A36" s="17"/>
      <c r="B36" s="17"/>
      <c r="C36" s="17"/>
      <c r="D36" s="17"/>
      <c r="E36" s="17"/>
      <c r="F36" s="17"/>
      <c r="G36" s="17"/>
      <c r="H36" s="17"/>
      <c r="I36" s="17"/>
      <c r="J36" s="17"/>
      <c r="K36" s="17"/>
      <c r="L36" s="17"/>
      <c r="M36" s="3"/>
      <c r="N36" s="3"/>
      <c r="O36" s="3"/>
      <c r="P36" s="3"/>
      <c r="Q36" s="3"/>
      <c r="R36" s="3"/>
      <c r="S36" s="3"/>
      <c r="T36" s="3"/>
      <c r="U36" s="3"/>
      <c r="V36" s="3"/>
      <c r="W36" s="3"/>
      <c r="X36" s="3"/>
      <c r="Y36" s="3"/>
      <c r="Z36" s="3"/>
      <c r="AA36" s="3"/>
      <c r="AB36" s="3"/>
      <c r="AC36" s="3"/>
    </row>
    <row r="37" spans="1:29" x14ac:dyDescent="0.2">
      <c r="A37" s="17"/>
      <c r="B37" s="17"/>
      <c r="C37" s="17"/>
      <c r="D37" s="17"/>
      <c r="E37" s="17"/>
      <c r="F37" s="17"/>
      <c r="G37" s="17"/>
      <c r="H37" s="17"/>
      <c r="I37" s="17"/>
      <c r="J37" s="17"/>
      <c r="K37" s="17"/>
      <c r="L37" s="17"/>
      <c r="M37" s="3"/>
      <c r="N37" s="3"/>
      <c r="O37" s="3"/>
      <c r="P37" s="3"/>
      <c r="Q37" s="3"/>
      <c r="R37" s="3"/>
      <c r="S37" s="3"/>
      <c r="T37" s="3"/>
      <c r="U37" s="3"/>
      <c r="V37" s="3"/>
      <c r="W37" s="3"/>
      <c r="X37" s="3"/>
      <c r="Y37" s="3"/>
      <c r="Z37" s="3"/>
      <c r="AA37" s="3"/>
      <c r="AB37" s="3"/>
      <c r="AC37" s="3"/>
    </row>
    <row r="38" spans="1:29" x14ac:dyDescent="0.2">
      <c r="A38" s="17"/>
      <c r="B38" s="17"/>
      <c r="C38" s="17"/>
      <c r="D38" s="17"/>
      <c r="E38" s="17"/>
      <c r="F38" s="17"/>
      <c r="G38" s="17"/>
      <c r="H38" s="17"/>
      <c r="I38" s="17"/>
      <c r="J38" s="17"/>
      <c r="K38" s="17"/>
      <c r="L38" s="17"/>
      <c r="M38" s="3"/>
      <c r="N38" s="3"/>
      <c r="O38" s="3"/>
      <c r="P38" s="3"/>
      <c r="Q38" s="3"/>
      <c r="R38" s="3"/>
      <c r="S38" s="3"/>
      <c r="T38" s="3"/>
      <c r="U38" s="3"/>
      <c r="V38" s="3"/>
      <c r="W38" s="3"/>
      <c r="X38" s="3"/>
      <c r="Y38" s="3"/>
      <c r="Z38" s="3"/>
      <c r="AA38" s="3"/>
      <c r="AB38" s="3"/>
      <c r="AC38" s="3"/>
    </row>
    <row r="39" spans="1:29" x14ac:dyDescent="0.2">
      <c r="A39" s="17"/>
      <c r="B39" s="17"/>
      <c r="C39" s="17"/>
      <c r="D39" s="17"/>
      <c r="E39" s="17"/>
      <c r="F39" s="17"/>
      <c r="G39" s="17"/>
      <c r="H39" s="17"/>
      <c r="I39" s="17"/>
      <c r="J39" s="17"/>
      <c r="K39" s="17"/>
      <c r="L39" s="17"/>
      <c r="M39" s="3"/>
      <c r="N39" s="3"/>
      <c r="O39" s="3"/>
      <c r="P39" s="3"/>
      <c r="Q39" s="3"/>
      <c r="R39" s="3"/>
      <c r="S39" s="3"/>
      <c r="T39" s="3"/>
      <c r="U39" s="3"/>
      <c r="V39" s="3"/>
      <c r="W39" s="3"/>
      <c r="X39" s="3"/>
      <c r="Y39" s="3"/>
      <c r="Z39" s="3"/>
      <c r="AA39" s="3"/>
      <c r="AB39" s="3"/>
      <c r="AC39" s="3"/>
    </row>
    <row r="40" spans="1:29" x14ac:dyDescent="0.2">
      <c r="A40" s="17"/>
      <c r="B40" s="17"/>
      <c r="C40" s="17"/>
      <c r="D40" s="17"/>
      <c r="E40" s="17"/>
      <c r="F40" s="17"/>
      <c r="G40" s="17"/>
      <c r="H40" s="17"/>
      <c r="I40" s="17"/>
      <c r="J40" s="17"/>
      <c r="K40" s="17"/>
      <c r="L40" s="17"/>
      <c r="M40" s="3"/>
      <c r="N40" s="3"/>
      <c r="O40" s="3"/>
      <c r="P40" s="3"/>
      <c r="Q40" s="3"/>
      <c r="R40" s="3"/>
      <c r="S40" s="3"/>
      <c r="T40" s="3"/>
      <c r="U40" s="3"/>
      <c r="V40" s="3"/>
      <c r="W40" s="3"/>
      <c r="X40" s="3"/>
      <c r="Y40" s="3"/>
      <c r="Z40" s="3"/>
      <c r="AA40" s="3"/>
      <c r="AB40" s="3"/>
      <c r="AC40" s="3"/>
    </row>
    <row r="41" spans="1:29" x14ac:dyDescent="0.2">
      <c r="A41" s="6"/>
      <c r="B41" s="6"/>
      <c r="C41" s="6"/>
      <c r="D41" s="6"/>
      <c r="E41" s="6"/>
      <c r="F41" s="6"/>
      <c r="G41" s="6"/>
      <c r="H41" s="6"/>
      <c r="I41" s="6"/>
      <c r="J41" s="6"/>
      <c r="K41" s="6"/>
      <c r="L41" s="6"/>
    </row>
    <row r="42" spans="1:29" x14ac:dyDescent="0.2">
      <c r="A42" s="6"/>
      <c r="B42" s="6"/>
      <c r="C42" s="6"/>
      <c r="D42" s="6"/>
      <c r="E42" s="6"/>
      <c r="F42" s="6"/>
      <c r="G42" s="6"/>
      <c r="H42" s="6"/>
      <c r="I42" s="6"/>
      <c r="J42" s="6"/>
      <c r="K42" s="6"/>
      <c r="L42" s="6"/>
    </row>
    <row r="43" spans="1:29" x14ac:dyDescent="0.2">
      <c r="A43" s="6"/>
      <c r="B43" s="6"/>
      <c r="C43" s="6"/>
      <c r="D43" s="6"/>
      <c r="E43" s="6"/>
      <c r="F43" s="6"/>
      <c r="G43" s="6"/>
      <c r="H43" s="6"/>
      <c r="I43" s="6"/>
      <c r="J43" s="6"/>
      <c r="K43" s="6"/>
      <c r="L43" s="6"/>
    </row>
    <row r="44" spans="1:29" x14ac:dyDescent="0.2">
      <c r="A44" s="6"/>
      <c r="B44" s="6"/>
      <c r="C44" s="6"/>
      <c r="D44" s="6"/>
      <c r="E44" s="6"/>
      <c r="F44" s="6"/>
      <c r="G44" s="6"/>
      <c r="H44" s="6"/>
      <c r="I44" s="6"/>
      <c r="J44" s="6"/>
      <c r="K44" s="6"/>
      <c r="L44" s="6"/>
    </row>
    <row r="45" spans="1:29" x14ac:dyDescent="0.2">
      <c r="A45" s="6"/>
      <c r="B45" s="6"/>
      <c r="C45" s="6"/>
      <c r="D45" s="6"/>
      <c r="E45" s="6"/>
      <c r="F45" s="6"/>
      <c r="G45" s="6"/>
      <c r="H45" s="6"/>
      <c r="I45" s="6"/>
      <c r="J45" s="6"/>
      <c r="K45" s="6"/>
      <c r="L45" s="6"/>
    </row>
    <row r="46" spans="1:29" x14ac:dyDescent="0.2">
      <c r="A46" s="6"/>
      <c r="B46" s="6"/>
      <c r="C46" s="6"/>
      <c r="D46" s="6"/>
      <c r="E46" s="6"/>
      <c r="F46" s="6"/>
      <c r="G46" s="6"/>
      <c r="H46" s="6"/>
      <c r="I46" s="6"/>
      <c r="J46" s="6"/>
      <c r="K46" s="6"/>
      <c r="L46" s="6"/>
    </row>
    <row r="47" spans="1:29" x14ac:dyDescent="0.2">
      <c r="A47" s="6"/>
      <c r="B47" s="6"/>
      <c r="C47" s="6"/>
      <c r="D47" s="6"/>
      <c r="E47" s="6"/>
      <c r="F47" s="6"/>
      <c r="G47" s="6"/>
      <c r="H47" s="6"/>
      <c r="I47" s="6"/>
      <c r="J47" s="6"/>
      <c r="K47" s="6"/>
      <c r="L47" s="6"/>
    </row>
    <row r="48" spans="1:29"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row r="99" spans="1:12" x14ac:dyDescent="0.2">
      <c r="A99" s="6"/>
      <c r="B99" s="6"/>
      <c r="C99" s="6"/>
      <c r="D99" s="6"/>
      <c r="E99" s="6"/>
      <c r="F99" s="6"/>
      <c r="G99" s="6"/>
      <c r="H99" s="6"/>
      <c r="I99" s="6"/>
      <c r="J99" s="6"/>
      <c r="K99" s="6"/>
      <c r="L99" s="6"/>
    </row>
    <row r="100" spans="1:12" x14ac:dyDescent="0.2">
      <c r="A100" s="6"/>
      <c r="B100" s="6"/>
      <c r="C100" s="6"/>
      <c r="D100" s="6"/>
      <c r="E100" s="6"/>
      <c r="F100" s="6"/>
      <c r="G100" s="6"/>
      <c r="H100" s="6"/>
      <c r="I100" s="6"/>
      <c r="J100" s="6"/>
      <c r="K100" s="6"/>
      <c r="L100" s="6"/>
    </row>
    <row r="101" spans="1:12" x14ac:dyDescent="0.2">
      <c r="A101" s="6"/>
      <c r="B101" s="6"/>
      <c r="C101" s="6"/>
      <c r="D101" s="6"/>
      <c r="E101" s="6"/>
      <c r="F101" s="6"/>
      <c r="G101" s="6"/>
      <c r="H101" s="6"/>
      <c r="I101" s="6"/>
      <c r="J101" s="6"/>
      <c r="K101" s="6"/>
      <c r="L101" s="6"/>
    </row>
    <row r="102" spans="1:12" x14ac:dyDescent="0.2">
      <c r="A102" s="6"/>
      <c r="B102" s="6"/>
      <c r="C102" s="6"/>
      <c r="D102" s="6"/>
      <c r="E102" s="6"/>
      <c r="F102" s="6"/>
      <c r="G102" s="6"/>
      <c r="H102" s="6"/>
      <c r="I102" s="6"/>
      <c r="J102" s="6"/>
      <c r="K102" s="6"/>
      <c r="L102" s="6"/>
    </row>
    <row r="103" spans="1:12" x14ac:dyDescent="0.2">
      <c r="A103" s="6"/>
      <c r="B103" s="6"/>
      <c r="C103" s="6"/>
      <c r="D103" s="6"/>
      <c r="E103" s="6"/>
      <c r="F103" s="6"/>
      <c r="G103" s="6"/>
      <c r="H103" s="6"/>
      <c r="I103" s="6"/>
      <c r="J103" s="6"/>
      <c r="K103" s="6"/>
      <c r="L103" s="6"/>
    </row>
    <row r="104" spans="1:12" x14ac:dyDescent="0.2">
      <c r="A104" s="6"/>
      <c r="B104" s="6"/>
      <c r="C104" s="6"/>
      <c r="D104" s="6"/>
      <c r="E104" s="6"/>
      <c r="F104" s="6"/>
      <c r="G104" s="6"/>
      <c r="H104" s="6"/>
      <c r="I104" s="6"/>
      <c r="J104" s="6"/>
      <c r="K104" s="6"/>
      <c r="L104" s="6"/>
    </row>
    <row r="105" spans="1:12" x14ac:dyDescent="0.2">
      <c r="A105" s="6"/>
      <c r="B105" s="6"/>
      <c r="C105" s="6"/>
      <c r="D105" s="6"/>
      <c r="E105" s="6"/>
      <c r="F105" s="6"/>
      <c r="G105" s="6"/>
      <c r="H105" s="6"/>
      <c r="I105" s="6"/>
      <c r="J105" s="6"/>
      <c r="K105" s="6"/>
      <c r="L105" s="6"/>
    </row>
    <row r="106" spans="1:12" x14ac:dyDescent="0.2">
      <c r="A106" s="6"/>
      <c r="B106" s="6"/>
      <c r="C106" s="6"/>
      <c r="D106" s="6"/>
      <c r="E106" s="6"/>
      <c r="F106" s="6"/>
      <c r="G106" s="6"/>
      <c r="H106" s="6"/>
      <c r="I106" s="6"/>
      <c r="J106" s="6"/>
      <c r="K106" s="6"/>
      <c r="L106"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workbookViewId="0"/>
  </sheetViews>
  <sheetFormatPr defaultRowHeight="15.75" x14ac:dyDescent="0.25"/>
  <cols>
    <col min="1" max="1" width="4.7109375" style="1" customWidth="1"/>
    <col min="2" max="35" width="14.7109375" style="1" customWidth="1"/>
    <col min="36" max="81" width="10.7109375" style="1" customWidth="1"/>
    <col min="82" max="16384" width="9.140625" style="1"/>
  </cols>
  <sheetData>
    <row r="1" spans="1:11" ht="16.5" thickBot="1" x14ac:dyDescent="0.3"/>
    <row r="2" spans="1:11" s="10" customFormat="1" ht="21" x14ac:dyDescent="0.35">
      <c r="B2" s="45" t="s">
        <v>97</v>
      </c>
      <c r="C2" s="80"/>
      <c r="D2" s="46"/>
      <c r="E2" s="14"/>
    </row>
    <row r="3" spans="1:11" ht="21.75" thickBot="1" x14ac:dyDescent="0.4">
      <c r="B3" s="47" t="s">
        <v>98</v>
      </c>
      <c r="C3" s="81"/>
      <c r="D3" s="48"/>
      <c r="E3" s="2"/>
    </row>
    <row r="4" spans="1:11" x14ac:dyDescent="0.25">
      <c r="E4" s="15"/>
    </row>
    <row r="5" spans="1:11" ht="31.5" customHeight="1" x14ac:dyDescent="0.25">
      <c r="A5" s="137" t="s">
        <v>65</v>
      </c>
      <c r="B5" s="137"/>
      <c r="C5" s="137"/>
      <c r="D5" s="137"/>
      <c r="E5" s="137"/>
      <c r="F5" s="137"/>
      <c r="G5" s="137"/>
      <c r="H5" s="137"/>
      <c r="I5" s="137"/>
      <c r="J5" s="137"/>
      <c r="K5" s="137"/>
    </row>
    <row r="7" spans="1:11" x14ac:dyDescent="0.25">
      <c r="A7" s="138" t="s">
        <v>8</v>
      </c>
      <c r="B7" s="138"/>
      <c r="C7" s="138"/>
      <c r="D7" s="138"/>
      <c r="E7" s="138"/>
      <c r="F7" s="138"/>
      <c r="G7" s="138"/>
      <c r="H7" s="138"/>
      <c r="I7" s="138"/>
      <c r="J7" s="138"/>
      <c r="K7" s="138"/>
    </row>
    <row r="9" spans="1:11" x14ac:dyDescent="0.25">
      <c r="B9" s="54" t="s">
        <v>9</v>
      </c>
      <c r="C9" s="55" t="s">
        <v>10</v>
      </c>
    </row>
    <row r="10" spans="1:11" x14ac:dyDescent="0.25">
      <c r="B10" s="56">
        <v>0</v>
      </c>
      <c r="C10" s="87">
        <v>-30000</v>
      </c>
    </row>
    <row r="11" spans="1:11" x14ac:dyDescent="0.25">
      <c r="B11" s="56">
        <v>1</v>
      </c>
      <c r="C11" s="88">
        <v>8000</v>
      </c>
    </row>
    <row r="12" spans="1:11" s="20" customFormat="1" x14ac:dyDescent="0.25">
      <c r="B12" s="56">
        <v>2</v>
      </c>
      <c r="C12" s="88">
        <v>10000</v>
      </c>
    </row>
    <row r="13" spans="1:11" s="20" customFormat="1" x14ac:dyDescent="0.25">
      <c r="B13" s="56">
        <v>3</v>
      </c>
      <c r="C13" s="88">
        <v>11000</v>
      </c>
    </row>
    <row r="14" spans="1:11" s="20" customFormat="1" x14ac:dyDescent="0.25">
      <c r="B14" s="56">
        <v>4</v>
      </c>
      <c r="C14" s="88">
        <v>17000</v>
      </c>
    </row>
    <row r="15" spans="1:11" s="20" customFormat="1" x14ac:dyDescent="0.25">
      <c r="B15" s="59">
        <v>5</v>
      </c>
      <c r="C15" s="89">
        <v>12000</v>
      </c>
    </row>
    <row r="16" spans="1:11" s="20" customFormat="1" x14ac:dyDescent="0.25"/>
    <row r="17" spans="1:14" s="20" customFormat="1" x14ac:dyDescent="0.25">
      <c r="B17" s="20" t="s">
        <v>34</v>
      </c>
      <c r="C17" s="90">
        <v>0.12</v>
      </c>
    </row>
    <row r="18" spans="1:14" s="20" customFormat="1" x14ac:dyDescent="0.25"/>
    <row r="19" spans="1:14" s="20" customFormat="1" x14ac:dyDescent="0.25">
      <c r="B19" s="20" t="s">
        <v>35</v>
      </c>
      <c r="C19" s="91">
        <f>NPV(C17,C11:C15)+C10</f>
        <v>10557.308245820175</v>
      </c>
    </row>
    <row r="20" spans="1:14" s="20" customFormat="1" x14ac:dyDescent="0.25"/>
    <row r="21" spans="1:14" s="29" customFormat="1" x14ac:dyDescent="0.25">
      <c r="A21" s="26" t="s">
        <v>11</v>
      </c>
      <c r="B21" s="27"/>
      <c r="C21" s="27"/>
      <c r="D21" s="27"/>
      <c r="E21" s="28"/>
      <c r="F21" s="27"/>
      <c r="G21" s="27"/>
      <c r="H21" s="27"/>
      <c r="I21" s="27"/>
      <c r="J21" s="27"/>
      <c r="K21" s="27"/>
      <c r="L21" s="27"/>
      <c r="M21" s="27"/>
      <c r="N21" s="27"/>
    </row>
    <row r="22" spans="1:14" s="29" customFormat="1" ht="15.75" customHeight="1" x14ac:dyDescent="0.25">
      <c r="A22" s="139" t="s">
        <v>12</v>
      </c>
      <c r="B22" s="139"/>
      <c r="C22" s="139"/>
      <c r="D22" s="139"/>
      <c r="E22" s="139"/>
      <c r="F22" s="139"/>
      <c r="G22" s="139"/>
      <c r="H22" s="139"/>
      <c r="I22" s="139"/>
      <c r="J22" s="139"/>
      <c r="K22" s="139"/>
      <c r="L22" s="27"/>
      <c r="M22" s="27"/>
      <c r="N22" s="27"/>
    </row>
    <row r="23" spans="1:14" s="29" customFormat="1" x14ac:dyDescent="0.25"/>
    <row r="24" spans="1:14" s="29" customFormat="1" x14ac:dyDescent="0.25"/>
    <row r="25" spans="1:14" s="29" customFormat="1" x14ac:dyDescent="0.25"/>
    <row r="26" spans="1:14" s="29" customFormat="1" x14ac:dyDescent="0.25"/>
    <row r="27" spans="1:14" s="29" customFormat="1" x14ac:dyDescent="0.25"/>
    <row r="28" spans="1:14" s="29" customFormat="1" x14ac:dyDescent="0.25"/>
    <row r="29" spans="1:14" s="29" customFormat="1" x14ac:dyDescent="0.25"/>
    <row r="30" spans="1:14" s="29" customFormat="1" x14ac:dyDescent="0.25"/>
    <row r="31" spans="1:14" s="29" customFormat="1" x14ac:dyDescent="0.25"/>
    <row r="32" spans="1:14" s="29" customFormat="1" x14ac:dyDescent="0.25"/>
    <row r="33" spans="1:11" s="29" customFormat="1" x14ac:dyDescent="0.25"/>
    <row r="34" spans="1:11" s="29" customFormat="1" x14ac:dyDescent="0.25"/>
    <row r="35" spans="1:11" s="29" customFormat="1" x14ac:dyDescent="0.25"/>
    <row r="36" spans="1:11" s="29" customFormat="1" x14ac:dyDescent="0.25"/>
    <row r="37" spans="1:11" s="29" customFormat="1" x14ac:dyDescent="0.25"/>
    <row r="38" spans="1:11" s="29" customFormat="1" x14ac:dyDescent="0.25"/>
    <row r="39" spans="1:11" s="29" customFormat="1" x14ac:dyDescent="0.25"/>
    <row r="40" spans="1:11" s="29" customFormat="1" x14ac:dyDescent="0.25"/>
    <row r="41" spans="1:11" s="29" customFormat="1" ht="63" customHeight="1" x14ac:dyDescent="0.25">
      <c r="A41" s="136" t="s">
        <v>137</v>
      </c>
      <c r="B41" s="136"/>
      <c r="C41" s="136"/>
      <c r="D41" s="136"/>
      <c r="E41" s="136"/>
      <c r="F41" s="136"/>
      <c r="G41" s="136"/>
      <c r="H41" s="136"/>
      <c r="I41" s="136"/>
      <c r="J41" s="136"/>
      <c r="K41" s="136"/>
    </row>
    <row r="42" spans="1:11" s="29" customFormat="1" x14ac:dyDescent="0.25"/>
    <row r="44" spans="1:11" x14ac:dyDescent="0.25">
      <c r="A44" s="2" t="s">
        <v>13</v>
      </c>
    </row>
    <row r="46" spans="1:11" ht="47.25" customHeight="1" x14ac:dyDescent="0.25">
      <c r="A46" s="137" t="s">
        <v>66</v>
      </c>
      <c r="B46" s="137"/>
      <c r="C46" s="137"/>
      <c r="D46" s="137"/>
      <c r="E46" s="137"/>
      <c r="F46" s="137"/>
      <c r="G46" s="137"/>
      <c r="H46" s="137"/>
      <c r="I46" s="137"/>
      <c r="J46" s="137"/>
      <c r="K46" s="137"/>
    </row>
    <row r="47" spans="1:11" s="20" customFormat="1" x14ac:dyDescent="0.25"/>
    <row r="48" spans="1:11" s="20" customFormat="1" x14ac:dyDescent="0.25">
      <c r="B48" s="54" t="s">
        <v>9</v>
      </c>
      <c r="C48" s="55" t="s">
        <v>10</v>
      </c>
    </row>
    <row r="49" spans="1:14" s="20" customFormat="1" x14ac:dyDescent="0.25">
      <c r="B49" s="92">
        <v>44250</v>
      </c>
      <c r="C49" s="87">
        <v>-50000</v>
      </c>
      <c r="E49" s="82"/>
      <c r="F49" s="83"/>
    </row>
    <row r="50" spans="1:14" s="20" customFormat="1" x14ac:dyDescent="0.25">
      <c r="B50" s="92">
        <v>44432</v>
      </c>
      <c r="C50" s="88">
        <v>14000</v>
      </c>
      <c r="E50" s="82"/>
      <c r="F50" s="83"/>
    </row>
    <row r="51" spans="1:14" s="20" customFormat="1" x14ac:dyDescent="0.25">
      <c r="B51" s="92">
        <v>44625</v>
      </c>
      <c r="C51" s="88">
        <v>8000</v>
      </c>
      <c r="E51" s="82"/>
      <c r="F51" s="83"/>
    </row>
    <row r="52" spans="1:14" s="20" customFormat="1" x14ac:dyDescent="0.25">
      <c r="B52" s="92">
        <v>44867</v>
      </c>
      <c r="C52" s="88">
        <v>23000</v>
      </c>
      <c r="E52" s="82"/>
      <c r="F52" s="83"/>
    </row>
    <row r="53" spans="1:14" s="20" customFormat="1" x14ac:dyDescent="0.25">
      <c r="B53" s="92">
        <v>45082</v>
      </c>
      <c r="C53" s="88">
        <v>18000</v>
      </c>
      <c r="E53" s="82"/>
      <c r="F53" s="83"/>
    </row>
    <row r="54" spans="1:14" s="20" customFormat="1" x14ac:dyDescent="0.25">
      <c r="B54" s="93">
        <v>45278</v>
      </c>
      <c r="C54" s="89">
        <v>19000</v>
      </c>
      <c r="E54" s="82"/>
      <c r="F54" s="83"/>
    </row>
    <row r="55" spans="1:14" s="20" customFormat="1" x14ac:dyDescent="0.25"/>
    <row r="56" spans="1:14" s="20" customFormat="1" x14ac:dyDescent="0.25">
      <c r="B56" s="20" t="s">
        <v>34</v>
      </c>
      <c r="C56" s="90">
        <v>0.11</v>
      </c>
    </row>
    <row r="57" spans="1:14" s="20" customFormat="1" x14ac:dyDescent="0.25"/>
    <row r="58" spans="1:14" s="20" customFormat="1" x14ac:dyDescent="0.25">
      <c r="B58" s="20" t="s">
        <v>35</v>
      </c>
      <c r="C58" s="91">
        <f>XNPV(C56,C49:C54,B49:B54)</f>
        <v>18107.658614407541</v>
      </c>
    </row>
    <row r="59" spans="1:14" s="20" customFormat="1" x14ac:dyDescent="0.25"/>
    <row r="60" spans="1:14" s="29" customFormat="1" x14ac:dyDescent="0.25">
      <c r="A60" s="26" t="s">
        <v>11</v>
      </c>
      <c r="B60" s="27"/>
      <c r="C60" s="27"/>
      <c r="D60" s="27"/>
      <c r="E60" s="28"/>
      <c r="F60" s="27"/>
      <c r="G60" s="27"/>
      <c r="H60" s="27"/>
      <c r="I60" s="27"/>
      <c r="J60" s="27"/>
      <c r="K60" s="27"/>
      <c r="L60" s="27"/>
      <c r="M60" s="27"/>
      <c r="N60" s="27"/>
    </row>
    <row r="61" spans="1:14" s="29" customFormat="1" ht="15.75" customHeight="1" x14ac:dyDescent="0.25">
      <c r="A61" s="139" t="s">
        <v>14</v>
      </c>
      <c r="B61" s="139"/>
      <c r="C61" s="139"/>
      <c r="D61" s="139"/>
      <c r="E61" s="139"/>
      <c r="F61" s="139"/>
      <c r="G61" s="139"/>
      <c r="H61" s="139"/>
      <c r="I61" s="139"/>
      <c r="J61" s="139"/>
      <c r="K61" s="139"/>
      <c r="L61" s="27"/>
      <c r="M61" s="27"/>
      <c r="N61" s="27"/>
    </row>
    <row r="62" spans="1:14" s="29" customFormat="1" x14ac:dyDescent="0.25"/>
    <row r="63" spans="1:14" s="29" customFormat="1" x14ac:dyDescent="0.25"/>
    <row r="64" spans="1:14" s="29" customFormat="1" x14ac:dyDescent="0.25"/>
    <row r="65" spans="1:11" s="29" customFormat="1" x14ac:dyDescent="0.25"/>
    <row r="66" spans="1:11" s="29" customFormat="1" x14ac:dyDescent="0.25"/>
    <row r="67" spans="1:11" s="29" customFormat="1" x14ac:dyDescent="0.25"/>
    <row r="68" spans="1:11" s="29" customFormat="1" x14ac:dyDescent="0.25"/>
    <row r="69" spans="1:11" s="29" customFormat="1" x14ac:dyDescent="0.25"/>
    <row r="70" spans="1:11" s="29" customFormat="1" x14ac:dyDescent="0.25"/>
    <row r="71" spans="1:11" s="29" customFormat="1" x14ac:dyDescent="0.25"/>
    <row r="72" spans="1:11" s="29" customFormat="1" x14ac:dyDescent="0.25"/>
    <row r="73" spans="1:11" s="29" customFormat="1" x14ac:dyDescent="0.25"/>
    <row r="74" spans="1:11" s="29" customFormat="1" x14ac:dyDescent="0.25"/>
    <row r="75" spans="1:11" s="29" customFormat="1" x14ac:dyDescent="0.25"/>
    <row r="76" spans="1:11" s="29" customFormat="1" x14ac:dyDescent="0.25"/>
    <row r="77" spans="1:11" s="29" customFormat="1" x14ac:dyDescent="0.25">
      <c r="A77" s="136" t="s">
        <v>17</v>
      </c>
      <c r="B77" s="136"/>
      <c r="C77" s="136"/>
      <c r="D77" s="136"/>
      <c r="E77" s="136"/>
      <c r="F77" s="136"/>
      <c r="G77" s="136"/>
      <c r="H77" s="136"/>
      <c r="I77" s="136"/>
      <c r="J77" s="136"/>
      <c r="K77" s="136"/>
    </row>
    <row r="78" spans="1:11" s="29" customFormat="1" x14ac:dyDescent="0.25">
      <c r="A78" s="61"/>
      <c r="B78" s="61"/>
      <c r="C78" s="61"/>
      <c r="D78" s="61"/>
      <c r="E78" s="61"/>
      <c r="F78" s="61"/>
      <c r="G78" s="61"/>
      <c r="H78" s="61"/>
      <c r="I78" s="61"/>
      <c r="J78" s="61"/>
      <c r="K78" s="61"/>
    </row>
  </sheetData>
  <customSheetViews>
    <customSheetView guid="{CBCBF4A3-80B0-41EB-8A2C-AEDD52138182}">
      <pageMargins left="0.7" right="0.7" top="0.75" bottom="0.75" header="0.3" footer="0.3"/>
    </customSheetView>
  </customSheetViews>
  <mergeCells count="7">
    <mergeCell ref="A77:K77"/>
    <mergeCell ref="A5:K5"/>
    <mergeCell ref="A7:K7"/>
    <mergeCell ref="A22:K22"/>
    <mergeCell ref="A41:K41"/>
    <mergeCell ref="A46:K46"/>
    <mergeCell ref="A61:K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sheetViews>
  <sheetFormatPr defaultRowHeight="15.75" x14ac:dyDescent="0.25"/>
  <cols>
    <col min="1" max="1" width="4.7109375" style="20" customWidth="1"/>
    <col min="2" max="33" width="14.7109375" style="20" customWidth="1"/>
    <col min="34" max="67" width="10.7109375" style="20" customWidth="1"/>
    <col min="68" max="16384" width="9.140625" style="20"/>
  </cols>
  <sheetData>
    <row r="1" spans="1:11" ht="16.5" thickBot="1" x14ac:dyDescent="0.3"/>
    <row r="2" spans="1:11" ht="21" x14ac:dyDescent="0.35">
      <c r="B2" s="45" t="s">
        <v>100</v>
      </c>
      <c r="C2" s="80"/>
      <c r="D2" s="49"/>
    </row>
    <row r="3" spans="1:11" ht="21.75" thickBot="1" x14ac:dyDescent="0.4">
      <c r="B3" s="47" t="s">
        <v>99</v>
      </c>
      <c r="C3" s="81"/>
      <c r="D3" s="48"/>
      <c r="E3" s="2"/>
    </row>
    <row r="5" spans="1:11" ht="31.5" customHeight="1" x14ac:dyDescent="0.25">
      <c r="A5" s="137" t="s">
        <v>117</v>
      </c>
      <c r="B5" s="137"/>
      <c r="C5" s="137"/>
      <c r="D5" s="137"/>
      <c r="E5" s="137"/>
      <c r="F5" s="137"/>
      <c r="G5" s="137"/>
      <c r="H5" s="137"/>
      <c r="I5" s="137"/>
      <c r="J5" s="137"/>
      <c r="K5" s="137"/>
    </row>
    <row r="7" spans="1:11" x14ac:dyDescent="0.25">
      <c r="A7" s="137" t="s">
        <v>89</v>
      </c>
      <c r="B7" s="137"/>
      <c r="C7" s="137"/>
      <c r="D7" s="137"/>
      <c r="E7" s="137"/>
      <c r="F7" s="137"/>
      <c r="G7" s="137"/>
      <c r="H7" s="137"/>
      <c r="I7" s="137"/>
      <c r="J7" s="137"/>
      <c r="K7" s="137"/>
    </row>
    <row r="9" spans="1:11" x14ac:dyDescent="0.25">
      <c r="B9" s="54" t="s">
        <v>9</v>
      </c>
      <c r="C9" s="55" t="s">
        <v>10</v>
      </c>
    </row>
    <row r="10" spans="1:11" x14ac:dyDescent="0.25">
      <c r="B10" s="56">
        <v>0</v>
      </c>
      <c r="C10" s="87">
        <v>-30000</v>
      </c>
    </row>
    <row r="11" spans="1:11" x14ac:dyDescent="0.25">
      <c r="B11" s="56">
        <v>1</v>
      </c>
      <c r="C11" s="88">
        <v>8000</v>
      </c>
    </row>
    <row r="12" spans="1:11" x14ac:dyDescent="0.25">
      <c r="B12" s="56">
        <v>2</v>
      </c>
      <c r="C12" s="88">
        <v>10000</v>
      </c>
    </row>
    <row r="13" spans="1:11" x14ac:dyDescent="0.25">
      <c r="B13" s="56">
        <v>3</v>
      </c>
      <c r="C13" s="88">
        <v>11000</v>
      </c>
    </row>
    <row r="14" spans="1:11" x14ac:dyDescent="0.25">
      <c r="B14" s="56">
        <v>4</v>
      </c>
      <c r="C14" s="88">
        <v>17000</v>
      </c>
    </row>
    <row r="15" spans="1:11" x14ac:dyDescent="0.25">
      <c r="B15" s="59">
        <v>5</v>
      </c>
      <c r="C15" s="89">
        <v>12000</v>
      </c>
    </row>
    <row r="16" spans="1:11" x14ac:dyDescent="0.25">
      <c r="B16" s="23"/>
      <c r="C16" s="25"/>
    </row>
    <row r="17" spans="1:11" x14ac:dyDescent="0.25">
      <c r="B17" s="32" t="s">
        <v>125</v>
      </c>
      <c r="C17" s="25"/>
      <c r="D17" s="94">
        <v>3</v>
      </c>
    </row>
    <row r="19" spans="1:11" x14ac:dyDescent="0.25">
      <c r="A19" s="137" t="s">
        <v>116</v>
      </c>
      <c r="B19" s="137"/>
      <c r="C19" s="137"/>
      <c r="D19" s="137"/>
      <c r="E19" s="137"/>
      <c r="F19" s="137"/>
      <c r="G19" s="137"/>
      <c r="H19" s="137"/>
      <c r="I19" s="137"/>
      <c r="J19" s="137"/>
      <c r="K19" s="137"/>
    </row>
    <row r="21" spans="1:11" ht="31.5" x14ac:dyDescent="0.25">
      <c r="B21" s="54" t="s">
        <v>9</v>
      </c>
      <c r="C21" s="62" t="s">
        <v>19</v>
      </c>
    </row>
    <row r="22" spans="1:11" x14ac:dyDescent="0.25">
      <c r="B22" s="56">
        <v>0</v>
      </c>
      <c r="C22" s="95">
        <f>C10</f>
        <v>-30000</v>
      </c>
    </row>
    <row r="23" spans="1:11" x14ac:dyDescent="0.25">
      <c r="B23" s="56">
        <v>1</v>
      </c>
      <c r="C23" s="96">
        <f>C22+C11</f>
        <v>-22000</v>
      </c>
    </row>
    <row r="24" spans="1:11" x14ac:dyDescent="0.25">
      <c r="B24" s="56">
        <v>2</v>
      </c>
      <c r="C24" s="96">
        <f>C23+C12</f>
        <v>-12000</v>
      </c>
    </row>
    <row r="25" spans="1:11" x14ac:dyDescent="0.25">
      <c r="B25" s="56">
        <v>3</v>
      </c>
      <c r="C25" s="96">
        <f>C24+C13</f>
        <v>-1000</v>
      </c>
    </row>
    <row r="26" spans="1:11" x14ac:dyDescent="0.25">
      <c r="B26" s="56">
        <v>4</v>
      </c>
      <c r="C26" s="96">
        <f>C25+C14</f>
        <v>16000</v>
      </c>
    </row>
    <row r="27" spans="1:11" x14ac:dyDescent="0.25">
      <c r="B27" s="59">
        <v>5</v>
      </c>
      <c r="C27" s="97">
        <f>C26+C15</f>
        <v>28000</v>
      </c>
    </row>
    <row r="29" spans="1:11" ht="78.75" customHeight="1" x14ac:dyDescent="0.25">
      <c r="A29" s="137" t="s">
        <v>90</v>
      </c>
      <c r="B29" s="137"/>
      <c r="C29" s="137"/>
      <c r="D29" s="137"/>
      <c r="E29" s="137"/>
      <c r="F29" s="137"/>
      <c r="G29" s="137"/>
      <c r="H29" s="137"/>
      <c r="I29" s="137"/>
      <c r="J29" s="137"/>
      <c r="K29" s="137"/>
    </row>
    <row r="31" spans="1:11" ht="31.5" x14ac:dyDescent="0.25">
      <c r="B31" s="54" t="s">
        <v>9</v>
      </c>
      <c r="C31" s="62" t="s">
        <v>20</v>
      </c>
    </row>
    <row r="32" spans="1:11" x14ac:dyDescent="0.25">
      <c r="B32" s="56">
        <v>0</v>
      </c>
      <c r="C32" s="63"/>
    </row>
    <row r="33" spans="1:14" x14ac:dyDescent="0.25">
      <c r="B33" s="56">
        <v>1</v>
      </c>
      <c r="C33" s="98">
        <f>IF(AND(C22&lt;0,C23&gt;=0),B22+ABS(C22/C11),0)</f>
        <v>0</v>
      </c>
    </row>
    <row r="34" spans="1:14" x14ac:dyDescent="0.25">
      <c r="B34" s="56">
        <v>2</v>
      </c>
      <c r="C34" s="98">
        <f>IF(AND(C23&lt;0,C24&gt;=0),B23+ABS(C23/C12),0)</f>
        <v>0</v>
      </c>
    </row>
    <row r="35" spans="1:14" x14ac:dyDescent="0.25">
      <c r="B35" s="56">
        <v>3</v>
      </c>
      <c r="C35" s="98">
        <f>IF(AND(C24&lt;0,C25&gt;=0),B24+ABS(C24/C13),0)</f>
        <v>0</v>
      </c>
    </row>
    <row r="36" spans="1:14" x14ac:dyDescent="0.25">
      <c r="B36" s="56">
        <v>4</v>
      </c>
      <c r="C36" s="98">
        <f>IF(AND(C25&lt;0,C26&gt;=0),B25+ABS(C25/C14),0)</f>
        <v>3.0588235294117645</v>
      </c>
    </row>
    <row r="37" spans="1:14" x14ac:dyDescent="0.25">
      <c r="B37" s="59">
        <v>5</v>
      </c>
      <c r="C37" s="99">
        <f>IF(AND(C26&lt;0,C27&gt;=0),B26+ABS(C26/C15),0)</f>
        <v>0</v>
      </c>
    </row>
    <row r="39" spans="1:14" s="29" customFormat="1" x14ac:dyDescent="0.25">
      <c r="A39" s="26" t="s">
        <v>11</v>
      </c>
      <c r="B39" s="27"/>
      <c r="C39" s="27"/>
      <c r="D39" s="27"/>
      <c r="E39" s="28"/>
      <c r="F39" s="27"/>
      <c r="G39" s="27"/>
      <c r="H39" s="27"/>
      <c r="I39" s="27"/>
      <c r="J39" s="27"/>
      <c r="K39" s="27"/>
      <c r="L39" s="27"/>
      <c r="M39" s="27"/>
      <c r="N39" s="27"/>
    </row>
    <row r="40" spans="1:14" s="29" customFormat="1" ht="78.75" customHeight="1" x14ac:dyDescent="0.25">
      <c r="A40" s="139" t="s">
        <v>95</v>
      </c>
      <c r="B40" s="139"/>
      <c r="C40" s="139"/>
      <c r="D40" s="139"/>
      <c r="E40" s="139"/>
      <c r="F40" s="139"/>
      <c r="G40" s="139"/>
      <c r="H40" s="139"/>
      <c r="I40" s="139"/>
      <c r="J40" s="139"/>
      <c r="K40" s="139"/>
      <c r="L40" s="27"/>
      <c r="M40" s="27"/>
      <c r="N40" s="27"/>
    </row>
    <row r="41" spans="1:14" s="29" customFormat="1" x14ac:dyDescent="0.25"/>
    <row r="43" spans="1:14" ht="47.25" customHeight="1" x14ac:dyDescent="0.25">
      <c r="A43" s="137" t="s">
        <v>118</v>
      </c>
      <c r="B43" s="137"/>
      <c r="C43" s="137"/>
      <c r="D43" s="137"/>
      <c r="E43" s="137"/>
      <c r="F43" s="137"/>
      <c r="G43" s="137"/>
      <c r="H43" s="137"/>
      <c r="I43" s="137"/>
      <c r="J43" s="137"/>
      <c r="K43" s="137"/>
    </row>
    <row r="45" spans="1:14" x14ac:dyDescent="0.25">
      <c r="B45" s="20" t="s">
        <v>126</v>
      </c>
      <c r="D45" s="100">
        <f>IF(MAX(C33:C37)=0,"Never",MAX(C33:C37))</f>
        <v>3.0588235294117645</v>
      </c>
    </row>
    <row r="46" spans="1:14" x14ac:dyDescent="0.25">
      <c r="B46" s="20" t="s">
        <v>21</v>
      </c>
      <c r="D46" s="100" t="str">
        <f>IF(D45&lt;D17,"Accept","Reject")</f>
        <v>Reject</v>
      </c>
    </row>
    <row r="48" spans="1:14" s="29" customFormat="1" x14ac:dyDescent="0.25">
      <c r="A48" s="26" t="s">
        <v>11</v>
      </c>
      <c r="B48" s="27"/>
      <c r="C48" s="27"/>
      <c r="D48" s="27"/>
      <c r="E48" s="28"/>
      <c r="F48" s="27"/>
      <c r="G48" s="27"/>
      <c r="H48" s="27"/>
      <c r="I48" s="27"/>
      <c r="J48" s="27"/>
      <c r="K48" s="27"/>
      <c r="L48" s="27"/>
      <c r="M48" s="27"/>
      <c r="N48" s="27"/>
    </row>
    <row r="49" spans="1:14" s="29" customFormat="1" ht="78.75" customHeight="1" x14ac:dyDescent="0.25">
      <c r="A49" s="139" t="s">
        <v>67</v>
      </c>
      <c r="B49" s="139"/>
      <c r="C49" s="139"/>
      <c r="D49" s="139"/>
      <c r="E49" s="139"/>
      <c r="F49" s="139"/>
      <c r="G49" s="139"/>
      <c r="H49" s="139"/>
      <c r="I49" s="139"/>
      <c r="J49" s="139"/>
      <c r="K49" s="139"/>
      <c r="L49" s="27"/>
      <c r="M49" s="27"/>
      <c r="N49" s="27"/>
    </row>
    <row r="50" spans="1:14" s="29" customFormat="1" x14ac:dyDescent="0.25"/>
    <row r="52" spans="1:14" ht="78.75" customHeight="1" x14ac:dyDescent="0.25">
      <c r="A52" s="137" t="s">
        <v>68</v>
      </c>
      <c r="B52" s="137"/>
      <c r="C52" s="137"/>
      <c r="D52" s="137"/>
      <c r="E52" s="137"/>
      <c r="F52" s="137"/>
      <c r="G52" s="137"/>
      <c r="H52" s="137"/>
      <c r="I52" s="137"/>
      <c r="J52" s="137"/>
      <c r="K52" s="137"/>
    </row>
    <row r="54" spans="1:14" x14ac:dyDescent="0.25">
      <c r="B54" s="20" t="s">
        <v>126</v>
      </c>
      <c r="D54" s="100">
        <f>IF(-C10&gt;SUM(C11:C15),"Never",IF(-C10&gt;SUM(C11:C14),(4+(-C10-C11-C12-C13-C14)/C15),IF(-C10&gt;SUM(C10:C13),(3+(-C10-C11-C12-C13)/C14),IF(-C10&gt;C11+C12,(2+(-C10-C11-C12)/C13),IF(-C10&gt;C11,(1+(-C10-C11)/C12),IF(-C10&lt;C11,C11/-C10))))))</f>
        <v>3.0588235294117645</v>
      </c>
    </row>
    <row r="55" spans="1:14" x14ac:dyDescent="0.25">
      <c r="B55" s="20" t="s">
        <v>21</v>
      </c>
      <c r="D55" s="100" t="str">
        <f>IF(D54&lt;D17,"Accept","Reject")</f>
        <v>Reject</v>
      </c>
    </row>
    <row r="57" spans="1:14" s="29" customFormat="1" x14ac:dyDescent="0.25">
      <c r="A57" s="26" t="s">
        <v>11</v>
      </c>
      <c r="B57" s="27"/>
      <c r="C57" s="27"/>
      <c r="D57" s="27"/>
      <c r="E57" s="28"/>
      <c r="F57" s="27"/>
      <c r="G57" s="27"/>
      <c r="H57" s="27"/>
      <c r="I57" s="27"/>
      <c r="J57" s="27"/>
      <c r="K57" s="27"/>
      <c r="L57" s="27"/>
      <c r="M57" s="27"/>
      <c r="N57" s="27"/>
    </row>
    <row r="58" spans="1:14" s="29" customFormat="1" x14ac:dyDescent="0.25">
      <c r="A58" s="139" t="s">
        <v>50</v>
      </c>
      <c r="B58" s="139"/>
      <c r="C58" s="139"/>
      <c r="D58" s="139"/>
      <c r="E58" s="139"/>
      <c r="F58" s="139"/>
      <c r="G58" s="139"/>
      <c r="H58" s="139"/>
      <c r="I58" s="139"/>
      <c r="J58" s="139"/>
      <c r="K58" s="27"/>
      <c r="L58" s="27"/>
      <c r="M58" s="27"/>
      <c r="N58" s="27"/>
    </row>
    <row r="59" spans="1:14" s="29" customFormat="1" x14ac:dyDescent="0.25">
      <c r="A59" s="44"/>
      <c r="B59" s="44"/>
      <c r="C59" s="44"/>
      <c r="D59" s="44"/>
      <c r="E59" s="44"/>
      <c r="F59" s="44"/>
      <c r="G59" s="44"/>
      <c r="H59" s="44"/>
      <c r="I59" s="44"/>
      <c r="J59" s="44"/>
      <c r="K59" s="27"/>
      <c r="L59" s="27"/>
      <c r="M59" s="27"/>
      <c r="N59" s="27"/>
    </row>
    <row r="61" spans="1:14" ht="63" customHeight="1" x14ac:dyDescent="0.25">
      <c r="A61" s="137" t="s">
        <v>138</v>
      </c>
      <c r="B61" s="137"/>
      <c r="C61" s="137"/>
      <c r="D61" s="137"/>
      <c r="E61" s="137"/>
      <c r="F61" s="137"/>
      <c r="G61" s="137"/>
      <c r="H61" s="137"/>
      <c r="I61" s="137"/>
      <c r="J61" s="137"/>
      <c r="K61" s="137"/>
    </row>
    <row r="63" spans="1:14" ht="31.5" x14ac:dyDescent="0.25">
      <c r="B63" s="54" t="s">
        <v>9</v>
      </c>
      <c r="C63" s="64" t="s">
        <v>10</v>
      </c>
      <c r="D63" s="62" t="s">
        <v>51</v>
      </c>
    </row>
    <row r="64" spans="1:14" x14ac:dyDescent="0.25">
      <c r="B64" s="56">
        <v>0</v>
      </c>
      <c r="C64" s="101">
        <f>C10</f>
        <v>-30000</v>
      </c>
      <c r="D64" s="102"/>
    </row>
    <row r="65" spans="1:14" x14ac:dyDescent="0.25">
      <c r="B65" s="56">
        <v>1</v>
      </c>
      <c r="C65" s="103">
        <f t="shared" ref="C65:C69" si="0">C11</f>
        <v>8000</v>
      </c>
      <c r="D65" s="95">
        <f>C65+C64</f>
        <v>-22000</v>
      </c>
    </row>
    <row r="66" spans="1:14" x14ac:dyDescent="0.25">
      <c r="B66" s="56">
        <v>2</v>
      </c>
      <c r="C66" s="103">
        <f t="shared" si="0"/>
        <v>10000</v>
      </c>
      <c r="D66" s="96">
        <f>D65+C66</f>
        <v>-12000</v>
      </c>
    </row>
    <row r="67" spans="1:14" x14ac:dyDescent="0.25">
      <c r="B67" s="56">
        <v>3</v>
      </c>
      <c r="C67" s="103">
        <f t="shared" si="0"/>
        <v>11000</v>
      </c>
      <c r="D67" s="96">
        <f t="shared" ref="D67:D69" si="1">D66+C67</f>
        <v>-1000</v>
      </c>
    </row>
    <row r="68" spans="1:14" x14ac:dyDescent="0.25">
      <c r="B68" s="56">
        <v>4</v>
      </c>
      <c r="C68" s="103">
        <f t="shared" si="0"/>
        <v>17000</v>
      </c>
      <c r="D68" s="96">
        <f t="shared" si="1"/>
        <v>16000</v>
      </c>
    </row>
    <row r="69" spans="1:14" x14ac:dyDescent="0.25">
      <c r="B69" s="59">
        <v>5</v>
      </c>
      <c r="C69" s="104">
        <f t="shared" si="0"/>
        <v>12000</v>
      </c>
      <c r="D69" s="97">
        <f t="shared" si="1"/>
        <v>28000</v>
      </c>
    </row>
    <row r="71" spans="1:14" x14ac:dyDescent="0.25">
      <c r="B71" s="20" t="s">
        <v>126</v>
      </c>
      <c r="D71" s="100">
        <f>IF(D69&lt;0,"Never",IF(D65&gt;=0,-C64/C65,COUNTIF(D65:D69,"&lt;0")+ABS(VLOOKUP(COUNTIF(D65:D69,"&lt;0"),B64:D69,3))/VLOOKUP(COUNTIF(D65:D69,"&lt;0")+1,B64:D69,2)))</f>
        <v>3.0588235294117645</v>
      </c>
    </row>
    <row r="72" spans="1:14" x14ac:dyDescent="0.25">
      <c r="B72" s="20" t="s">
        <v>21</v>
      </c>
      <c r="D72" s="100" t="str">
        <f>IF(D71&lt;D33,"Accept","Reject")</f>
        <v>Reject</v>
      </c>
    </row>
    <row r="74" spans="1:14" x14ac:dyDescent="0.25">
      <c r="A74" s="137" t="s">
        <v>52</v>
      </c>
      <c r="B74" s="137"/>
      <c r="C74" s="137"/>
      <c r="D74" s="137"/>
      <c r="E74" s="137"/>
      <c r="F74" s="137"/>
      <c r="G74" s="137"/>
      <c r="H74" s="137"/>
      <c r="I74" s="137"/>
      <c r="J74" s="137"/>
      <c r="K74" s="137"/>
    </row>
    <row r="76" spans="1:14" s="29" customFormat="1" x14ac:dyDescent="0.25">
      <c r="A76" s="26" t="s">
        <v>11</v>
      </c>
      <c r="B76" s="27"/>
      <c r="C76" s="27"/>
      <c r="D76" s="27"/>
      <c r="E76" s="28"/>
      <c r="F76" s="27"/>
      <c r="G76" s="27"/>
      <c r="H76" s="27"/>
      <c r="I76" s="27"/>
      <c r="J76" s="27"/>
      <c r="K76" s="27"/>
      <c r="L76" s="27"/>
      <c r="M76" s="27"/>
      <c r="N76" s="27"/>
    </row>
    <row r="77" spans="1:14" s="29" customFormat="1" ht="47.25" customHeight="1" x14ac:dyDescent="0.25">
      <c r="A77" s="139" t="s">
        <v>69</v>
      </c>
      <c r="B77" s="139"/>
      <c r="C77" s="139"/>
      <c r="D77" s="139"/>
      <c r="E77" s="139"/>
      <c r="F77" s="139"/>
      <c r="G77" s="139"/>
      <c r="H77" s="139"/>
      <c r="I77" s="139"/>
      <c r="J77" s="139"/>
      <c r="K77" s="139"/>
      <c r="L77" s="27"/>
      <c r="M77" s="27"/>
      <c r="N77" s="27"/>
    </row>
    <row r="78" spans="1:14" s="29" customFormat="1" x14ac:dyDescent="0.25"/>
    <row r="79" spans="1:14" s="29" customFormat="1" ht="141.75" customHeight="1" x14ac:dyDescent="0.25">
      <c r="A79" s="136" t="s">
        <v>91</v>
      </c>
      <c r="B79" s="136"/>
      <c r="C79" s="136"/>
      <c r="D79" s="136"/>
      <c r="E79" s="136"/>
      <c r="F79" s="136"/>
      <c r="G79" s="136"/>
      <c r="H79" s="136"/>
      <c r="I79" s="136"/>
      <c r="J79" s="136"/>
      <c r="K79" s="136"/>
    </row>
    <row r="80" spans="1:14" s="29" customFormat="1" x14ac:dyDescent="0.25"/>
  </sheetData>
  <customSheetViews>
    <customSheetView guid="{CBCBF4A3-80B0-41EB-8A2C-AEDD52138182}" topLeftCell="A11">
      <selection activeCell="D73" sqref="D73"/>
      <pageMargins left="0.7" right="0.7" top="0.75" bottom="0.75" header="0.3" footer="0.3"/>
    </customSheetView>
  </customSheetViews>
  <mergeCells count="13">
    <mergeCell ref="A43:K43"/>
    <mergeCell ref="A49:K49"/>
    <mergeCell ref="A52:K52"/>
    <mergeCell ref="A5:K5"/>
    <mergeCell ref="A7:K7"/>
    <mergeCell ref="A19:K19"/>
    <mergeCell ref="A29:K29"/>
    <mergeCell ref="A40:K40"/>
    <mergeCell ref="A61:K61"/>
    <mergeCell ref="A74:K74"/>
    <mergeCell ref="A77:K77"/>
    <mergeCell ref="A79:K79"/>
    <mergeCell ref="A58:J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heetViews>
  <sheetFormatPr defaultRowHeight="15.75" x14ac:dyDescent="0.25"/>
  <cols>
    <col min="1" max="1" width="4.7109375" style="20" customWidth="1"/>
    <col min="2" max="33" width="14.7109375" style="20" customWidth="1"/>
    <col min="34" max="67" width="10.7109375" style="20" customWidth="1"/>
    <col min="68" max="16384" width="9.140625" style="20"/>
  </cols>
  <sheetData>
    <row r="1" spans="1:11" ht="16.5" thickBot="1" x14ac:dyDescent="0.3"/>
    <row r="2" spans="1:11" ht="21" x14ac:dyDescent="0.35">
      <c r="B2" s="45" t="s">
        <v>102</v>
      </c>
      <c r="C2" s="80"/>
      <c r="D2" s="50"/>
      <c r="E2" s="49"/>
    </row>
    <row r="3" spans="1:11" ht="21.75" thickBot="1" x14ac:dyDescent="0.4">
      <c r="B3" s="47" t="s">
        <v>101</v>
      </c>
      <c r="C3" s="81"/>
      <c r="D3" s="51"/>
      <c r="E3" s="48"/>
    </row>
    <row r="5" spans="1:11" x14ac:dyDescent="0.25">
      <c r="A5" s="137" t="s">
        <v>70</v>
      </c>
      <c r="B5" s="137"/>
      <c r="C5" s="137"/>
      <c r="D5" s="137"/>
      <c r="E5" s="137"/>
      <c r="F5" s="137"/>
      <c r="G5" s="137"/>
      <c r="H5" s="137"/>
      <c r="I5" s="137"/>
      <c r="J5" s="137"/>
      <c r="K5" s="137"/>
    </row>
    <row r="7" spans="1:11" x14ac:dyDescent="0.25">
      <c r="A7" s="137" t="s">
        <v>18</v>
      </c>
      <c r="B7" s="137"/>
      <c r="C7" s="137"/>
      <c r="D7" s="137"/>
      <c r="E7" s="137"/>
      <c r="F7" s="137"/>
      <c r="G7" s="137"/>
      <c r="H7" s="137"/>
      <c r="I7" s="137"/>
      <c r="J7" s="137"/>
      <c r="K7" s="137"/>
    </row>
    <row r="9" spans="1:11" x14ac:dyDescent="0.25">
      <c r="B9" s="54" t="s">
        <v>9</v>
      </c>
      <c r="C9" s="55" t="s">
        <v>10</v>
      </c>
    </row>
    <row r="10" spans="1:11" x14ac:dyDescent="0.25">
      <c r="B10" s="56">
        <v>0</v>
      </c>
      <c r="C10" s="87">
        <v>-30000</v>
      </c>
    </row>
    <row r="11" spans="1:11" x14ac:dyDescent="0.25">
      <c r="B11" s="56">
        <v>1</v>
      </c>
      <c r="C11" s="88">
        <v>8000</v>
      </c>
    </row>
    <row r="12" spans="1:11" x14ac:dyDescent="0.25">
      <c r="B12" s="56">
        <v>2</v>
      </c>
      <c r="C12" s="88">
        <v>10000</v>
      </c>
    </row>
    <row r="13" spans="1:11" x14ac:dyDescent="0.25">
      <c r="B13" s="56">
        <v>3</v>
      </c>
      <c r="C13" s="88">
        <v>11000</v>
      </c>
    </row>
    <row r="14" spans="1:11" x14ac:dyDescent="0.25">
      <c r="B14" s="56">
        <v>4</v>
      </c>
      <c r="C14" s="88">
        <v>17000</v>
      </c>
    </row>
    <row r="15" spans="1:11" x14ac:dyDescent="0.25">
      <c r="B15" s="59">
        <v>5</v>
      </c>
      <c r="C15" s="89">
        <v>12000</v>
      </c>
    </row>
    <row r="16" spans="1:11" x14ac:dyDescent="0.25">
      <c r="B16" s="23"/>
      <c r="C16" s="25"/>
    </row>
    <row r="17" spans="1:11" x14ac:dyDescent="0.25">
      <c r="B17" s="79" t="s">
        <v>128</v>
      </c>
      <c r="C17" s="25"/>
      <c r="D17" s="90">
        <v>0.1</v>
      </c>
    </row>
    <row r="18" spans="1:11" x14ac:dyDescent="0.25">
      <c r="B18" s="32" t="s">
        <v>125</v>
      </c>
      <c r="C18" s="25"/>
      <c r="D18" s="105">
        <v>3.5</v>
      </c>
    </row>
    <row r="19" spans="1:11" x14ac:dyDescent="0.25">
      <c r="B19" s="23"/>
      <c r="C19" s="25"/>
    </row>
    <row r="20" spans="1:11" ht="31.5" x14ac:dyDescent="0.25">
      <c r="B20" s="54" t="s">
        <v>9</v>
      </c>
      <c r="C20" s="62" t="s">
        <v>22</v>
      </c>
    </row>
    <row r="21" spans="1:11" x14ac:dyDescent="0.25">
      <c r="B21" s="56">
        <v>0</v>
      </c>
      <c r="C21" s="106">
        <f>C10</f>
        <v>-30000</v>
      </c>
    </row>
    <row r="22" spans="1:11" x14ac:dyDescent="0.25">
      <c r="B22" s="56">
        <v>1</v>
      </c>
      <c r="C22" s="107">
        <f>PV($D$17,B22,,-C11)</f>
        <v>7272.7272727272721</v>
      </c>
    </row>
    <row r="23" spans="1:11" x14ac:dyDescent="0.25">
      <c r="B23" s="56">
        <v>2</v>
      </c>
      <c r="C23" s="107">
        <f>PV($D$17,B23,,-C12)</f>
        <v>8264.4628099173533</v>
      </c>
    </row>
    <row r="24" spans="1:11" x14ac:dyDescent="0.25">
      <c r="B24" s="56">
        <v>3</v>
      </c>
      <c r="C24" s="107">
        <f>PV($D$17,B24,,-C13)</f>
        <v>8264.4628099173533</v>
      </c>
    </row>
    <row r="25" spans="1:11" x14ac:dyDescent="0.25">
      <c r="B25" s="56">
        <v>4</v>
      </c>
      <c r="C25" s="107">
        <f t="shared" ref="C25:C26" si="0">PV($D$17,B25,,-C14)</f>
        <v>11611.228741206198</v>
      </c>
    </row>
    <row r="26" spans="1:11" x14ac:dyDescent="0.25">
      <c r="B26" s="59">
        <v>5</v>
      </c>
      <c r="C26" s="108">
        <f t="shared" si="0"/>
        <v>7451.0558767098591</v>
      </c>
    </row>
    <row r="28" spans="1:11" x14ac:dyDescent="0.25">
      <c r="A28" s="137" t="s">
        <v>53</v>
      </c>
      <c r="B28" s="137"/>
      <c r="C28" s="137"/>
      <c r="D28" s="137"/>
      <c r="E28" s="137"/>
      <c r="F28" s="137"/>
      <c r="G28" s="137"/>
      <c r="H28" s="137"/>
      <c r="I28" s="137"/>
      <c r="J28" s="137"/>
      <c r="K28" s="137"/>
    </row>
    <row r="30" spans="1:11" ht="47.25" x14ac:dyDescent="0.25">
      <c r="B30" s="54" t="s">
        <v>9</v>
      </c>
      <c r="C30" s="62" t="s">
        <v>23</v>
      </c>
    </row>
    <row r="31" spans="1:11" x14ac:dyDescent="0.25">
      <c r="B31" s="56">
        <v>0</v>
      </c>
      <c r="C31" s="106">
        <f>C21</f>
        <v>-30000</v>
      </c>
    </row>
    <row r="32" spans="1:11" x14ac:dyDescent="0.25">
      <c r="B32" s="56">
        <v>1</v>
      </c>
      <c r="C32" s="107">
        <f>C31+C22</f>
        <v>-22727.272727272728</v>
      </c>
    </row>
    <row r="33" spans="1:11" x14ac:dyDescent="0.25">
      <c r="B33" s="56">
        <v>2</v>
      </c>
      <c r="C33" s="107">
        <f t="shared" ref="C33:C36" si="1">C32+C23</f>
        <v>-14462.809917355375</v>
      </c>
    </row>
    <row r="34" spans="1:11" x14ac:dyDescent="0.25">
      <c r="B34" s="56">
        <v>3</v>
      </c>
      <c r="C34" s="107">
        <f t="shared" si="1"/>
        <v>-6198.3471074380213</v>
      </c>
    </row>
    <row r="35" spans="1:11" x14ac:dyDescent="0.25">
      <c r="B35" s="56">
        <v>4</v>
      </c>
      <c r="C35" s="107">
        <f t="shared" si="1"/>
        <v>5412.8816337681765</v>
      </c>
    </row>
    <row r="36" spans="1:11" x14ac:dyDescent="0.25">
      <c r="B36" s="59">
        <v>5</v>
      </c>
      <c r="C36" s="108">
        <f t="shared" si="1"/>
        <v>12863.937510478036</v>
      </c>
    </row>
    <row r="38" spans="1:11" x14ac:dyDescent="0.25">
      <c r="A38" s="137" t="s">
        <v>24</v>
      </c>
      <c r="B38" s="137"/>
      <c r="C38" s="137"/>
      <c r="D38" s="137"/>
      <c r="E38" s="137"/>
      <c r="F38" s="137"/>
      <c r="G38" s="137"/>
      <c r="H38" s="137"/>
      <c r="I38" s="137"/>
      <c r="J38" s="137"/>
      <c r="K38" s="137"/>
    </row>
    <row r="40" spans="1:11" ht="31.5" x14ac:dyDescent="0.25">
      <c r="B40" s="54" t="s">
        <v>9</v>
      </c>
      <c r="C40" s="62" t="s">
        <v>20</v>
      </c>
    </row>
    <row r="41" spans="1:11" x14ac:dyDescent="0.25">
      <c r="B41" s="56">
        <v>0</v>
      </c>
      <c r="C41" s="63"/>
    </row>
    <row r="42" spans="1:11" x14ac:dyDescent="0.25">
      <c r="B42" s="56">
        <v>1</v>
      </c>
      <c r="C42" s="98">
        <f>IF(AND(C31&lt;0,C32&gt;=0),B31+ABS(C31/C22),0)</f>
        <v>0</v>
      </c>
    </row>
    <row r="43" spans="1:11" x14ac:dyDescent="0.25">
      <c r="B43" s="56">
        <v>2</v>
      </c>
      <c r="C43" s="98">
        <f>IF(AND(C32&lt;0,C33&gt;=0),B32+ABS(C32/C23),0)</f>
        <v>0</v>
      </c>
    </row>
    <row r="44" spans="1:11" x14ac:dyDescent="0.25">
      <c r="B44" s="56">
        <v>3</v>
      </c>
      <c r="C44" s="98">
        <f>IF(AND(C33&lt;0,C34&gt;=0),B33+ABS(C33/C24),0)</f>
        <v>0</v>
      </c>
    </row>
    <row r="45" spans="1:11" x14ac:dyDescent="0.25">
      <c r="B45" s="56">
        <v>4</v>
      </c>
      <c r="C45" s="98">
        <f>IF(AND(C34&lt;0,C35&gt;=0),B34+ABS(C34/C25),0)</f>
        <v>3.533823529411765</v>
      </c>
    </row>
    <row r="46" spans="1:11" x14ac:dyDescent="0.25">
      <c r="B46" s="59">
        <v>5</v>
      </c>
      <c r="C46" s="99">
        <f>IF(AND(C35&lt;0,C36&gt;=0),B35+ABS(C35/C26),0)</f>
        <v>0</v>
      </c>
    </row>
    <row r="48" spans="1:11" x14ac:dyDescent="0.25">
      <c r="A48" s="137" t="s">
        <v>25</v>
      </c>
      <c r="B48" s="137"/>
      <c r="C48" s="137"/>
      <c r="D48" s="137"/>
      <c r="E48" s="137"/>
      <c r="F48" s="137"/>
      <c r="G48" s="137"/>
      <c r="H48" s="137"/>
      <c r="I48" s="137"/>
      <c r="J48" s="137"/>
      <c r="K48" s="137"/>
    </row>
    <row r="50" spans="1:11" x14ac:dyDescent="0.25">
      <c r="B50" s="20" t="s">
        <v>127</v>
      </c>
      <c r="D50" s="100">
        <f>IF(MAX(C42:C46)=0,"Never",MAX(C42:C46))</f>
        <v>3.533823529411765</v>
      </c>
    </row>
    <row r="51" spans="1:11" x14ac:dyDescent="0.25">
      <c r="B51" s="20" t="s">
        <v>21</v>
      </c>
      <c r="D51" s="100" t="str">
        <f>IF(D50&lt;D18,"Accept","Reject")</f>
        <v>Reject</v>
      </c>
    </row>
    <row r="53" spans="1:11" x14ac:dyDescent="0.25">
      <c r="A53" s="137" t="s">
        <v>26</v>
      </c>
      <c r="B53" s="137"/>
      <c r="C53" s="137"/>
      <c r="D53" s="137"/>
      <c r="E53" s="137"/>
      <c r="F53" s="137"/>
      <c r="G53" s="137"/>
      <c r="H53" s="137"/>
      <c r="I53" s="137"/>
      <c r="J53" s="137"/>
      <c r="K53" s="137"/>
    </row>
    <row r="55" spans="1:11" x14ac:dyDescent="0.25">
      <c r="B55" s="20" t="s">
        <v>127</v>
      </c>
      <c r="D55" s="100">
        <f>IF(-C21&gt;SUM(C22:C26),"Never",IF(-C21&gt;SUM(C22:C25),(4+(-C21-C22-C23-C24-C25)/C26),IF(-C21&gt;SUM(C21:C24),(3+(-C21-C22-C23-C24)/C25),IF(-C21&gt;C22+C23,(2+(-C21-C22-C23)/C24),IF(-C21&gt;C22,(1+(-C21-C22)/C23),IF(-C21&lt;C22,C22/-C21))))))</f>
        <v>3.533823529411765</v>
      </c>
    </row>
    <row r="56" spans="1:11" x14ac:dyDescent="0.25">
      <c r="B56" s="20" t="s">
        <v>21</v>
      </c>
      <c r="D56" s="100" t="str">
        <f>IF(D55&lt;D18,"Accept","Reject")</f>
        <v>Reject</v>
      </c>
    </row>
    <row r="58" spans="1:11" x14ac:dyDescent="0.25">
      <c r="A58" s="137" t="s">
        <v>56</v>
      </c>
      <c r="B58" s="137"/>
      <c r="C58" s="137"/>
      <c r="D58" s="137"/>
      <c r="E58" s="137"/>
      <c r="F58" s="137"/>
      <c r="G58" s="137"/>
      <c r="H58" s="137"/>
      <c r="I58" s="137"/>
      <c r="J58" s="137"/>
      <c r="K58" s="137"/>
    </row>
    <row r="60" spans="1:11" ht="47.25" x14ac:dyDescent="0.25">
      <c r="B60" s="54" t="s">
        <v>9</v>
      </c>
      <c r="C60" s="65" t="s">
        <v>54</v>
      </c>
      <c r="D60" s="62" t="s">
        <v>55</v>
      </c>
    </row>
    <row r="61" spans="1:11" x14ac:dyDescent="0.25">
      <c r="B61" s="56">
        <v>0</v>
      </c>
      <c r="C61" s="109">
        <f>C21</f>
        <v>-30000</v>
      </c>
      <c r="D61" s="102"/>
    </row>
    <row r="62" spans="1:11" x14ac:dyDescent="0.25">
      <c r="B62" s="56">
        <v>1</v>
      </c>
      <c r="C62" s="110">
        <f>C22</f>
        <v>7272.7272727272721</v>
      </c>
      <c r="D62" s="111">
        <f>C61+C62</f>
        <v>-22727.272727272728</v>
      </c>
    </row>
    <row r="63" spans="1:11" x14ac:dyDescent="0.25">
      <c r="B63" s="56">
        <v>2</v>
      </c>
      <c r="C63" s="110">
        <f t="shared" ref="C63:C66" si="2">C23</f>
        <v>8264.4628099173533</v>
      </c>
      <c r="D63" s="107">
        <f>+D62+C63</f>
        <v>-14462.809917355375</v>
      </c>
    </row>
    <row r="64" spans="1:11" x14ac:dyDescent="0.25">
      <c r="B64" s="56">
        <v>3</v>
      </c>
      <c r="C64" s="110">
        <f t="shared" si="2"/>
        <v>8264.4628099173533</v>
      </c>
      <c r="D64" s="107">
        <f t="shared" ref="D64:D66" si="3">+D63+C64</f>
        <v>-6198.3471074380213</v>
      </c>
    </row>
    <row r="65" spans="2:4" x14ac:dyDescent="0.25">
      <c r="B65" s="56">
        <v>4</v>
      </c>
      <c r="C65" s="110">
        <f t="shared" si="2"/>
        <v>11611.228741206198</v>
      </c>
      <c r="D65" s="107">
        <f t="shared" si="3"/>
        <v>5412.8816337681765</v>
      </c>
    </row>
    <row r="66" spans="2:4" x14ac:dyDescent="0.25">
      <c r="B66" s="59">
        <v>5</v>
      </c>
      <c r="C66" s="112">
        <f t="shared" si="2"/>
        <v>7451.0558767098591</v>
      </c>
      <c r="D66" s="108">
        <f t="shared" si="3"/>
        <v>12863.937510478036</v>
      </c>
    </row>
    <row r="69" spans="2:4" x14ac:dyDescent="0.25">
      <c r="B69" s="20" t="s">
        <v>127</v>
      </c>
      <c r="D69" s="100">
        <f>IF(D66&lt;0,"Never",IF(D62&gt;=0,-C61/C62,COUNTIF(D62:D66,"&lt;0")+ABS(VLOOKUP(COUNTIF(D62:D66,"&lt;0"),B61:D66,3))/VLOOKUP(COUNTIF(D62:D66,"&lt;0")+1,B61:D66,2)))</f>
        <v>3.533823529411765</v>
      </c>
    </row>
    <row r="70" spans="2:4" x14ac:dyDescent="0.25">
      <c r="B70" s="20" t="s">
        <v>21</v>
      </c>
      <c r="D70" s="100" t="str">
        <f>IF(D69&lt;D23,"Accept","Reject")</f>
        <v>Reject</v>
      </c>
    </row>
  </sheetData>
  <customSheetViews>
    <customSheetView guid="{CBCBF4A3-80B0-41EB-8A2C-AEDD52138182}">
      <pageMargins left="0.7" right="0.7" top="0.75" bottom="0.75" header="0.3" footer="0.3"/>
    </customSheetView>
  </customSheetViews>
  <mergeCells count="7">
    <mergeCell ref="A58:K58"/>
    <mergeCell ref="A5:K5"/>
    <mergeCell ref="A7:K7"/>
    <mergeCell ref="A28:K28"/>
    <mergeCell ref="A38:K38"/>
    <mergeCell ref="A48:K48"/>
    <mergeCell ref="A53:K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workbookViewId="0"/>
  </sheetViews>
  <sheetFormatPr defaultRowHeight="15.75" x14ac:dyDescent="0.25"/>
  <cols>
    <col min="1" max="1" width="4.7109375" style="15" customWidth="1"/>
    <col min="2" max="2" width="15.28515625" style="15" customWidth="1"/>
    <col min="3" max="33" width="14.7109375" style="15" customWidth="1"/>
    <col min="34" max="54" width="10.7109375" style="15" customWidth="1"/>
    <col min="55" max="16384" width="9.140625" style="15"/>
  </cols>
  <sheetData>
    <row r="1" spans="1:11" ht="16.5" thickBot="1" x14ac:dyDescent="0.3"/>
    <row r="2" spans="1:11" ht="21" x14ac:dyDescent="0.35">
      <c r="B2" s="45" t="s">
        <v>103</v>
      </c>
      <c r="C2" s="50"/>
      <c r="D2" s="49"/>
    </row>
    <row r="3" spans="1:11" ht="21.75" thickBot="1" x14ac:dyDescent="0.4">
      <c r="B3" s="47" t="s">
        <v>15</v>
      </c>
      <c r="C3" s="51"/>
      <c r="D3" s="48"/>
    </row>
    <row r="5" spans="1:11" ht="31.5" customHeight="1" x14ac:dyDescent="0.25">
      <c r="A5" s="137" t="s">
        <v>71</v>
      </c>
      <c r="B5" s="137"/>
      <c r="C5" s="137"/>
      <c r="D5" s="137"/>
      <c r="E5" s="137"/>
      <c r="F5" s="137"/>
      <c r="G5" s="137"/>
      <c r="H5" s="137"/>
      <c r="I5" s="137"/>
      <c r="J5" s="137"/>
      <c r="K5" s="137"/>
    </row>
    <row r="6" spans="1:11" x14ac:dyDescent="0.25">
      <c r="A6" s="20"/>
    </row>
    <row r="7" spans="1:11" s="20" customFormat="1" x14ac:dyDescent="0.25">
      <c r="A7" s="137" t="s">
        <v>72</v>
      </c>
      <c r="B7" s="137"/>
      <c r="C7" s="137"/>
      <c r="D7" s="137"/>
      <c r="E7" s="137"/>
      <c r="F7" s="137"/>
      <c r="G7" s="137"/>
      <c r="H7" s="137"/>
      <c r="I7" s="137"/>
      <c r="J7" s="137"/>
      <c r="K7" s="137"/>
    </row>
    <row r="9" spans="1:11" s="20" customFormat="1" x14ac:dyDescent="0.25">
      <c r="B9" s="54" t="s">
        <v>9</v>
      </c>
      <c r="C9" s="55" t="s">
        <v>10</v>
      </c>
    </row>
    <row r="10" spans="1:11" s="20" customFormat="1" x14ac:dyDescent="0.25">
      <c r="B10" s="56">
        <v>0</v>
      </c>
      <c r="C10" s="87">
        <v>-30000</v>
      </c>
    </row>
    <row r="11" spans="1:11" s="20" customFormat="1" x14ac:dyDescent="0.25">
      <c r="B11" s="56">
        <v>1</v>
      </c>
      <c r="C11" s="88">
        <v>8000</v>
      </c>
    </row>
    <row r="12" spans="1:11" s="20" customFormat="1" x14ac:dyDescent="0.25">
      <c r="B12" s="56">
        <v>2</v>
      </c>
      <c r="C12" s="88">
        <v>10000</v>
      </c>
    </row>
    <row r="13" spans="1:11" s="20" customFormat="1" x14ac:dyDescent="0.25">
      <c r="B13" s="56">
        <v>3</v>
      </c>
      <c r="C13" s="88">
        <v>11000</v>
      </c>
    </row>
    <row r="14" spans="1:11" s="20" customFormat="1" x14ac:dyDescent="0.25">
      <c r="B14" s="56">
        <v>4</v>
      </c>
      <c r="C14" s="88">
        <v>17000</v>
      </c>
    </row>
    <row r="15" spans="1:11" s="20" customFormat="1" x14ac:dyDescent="0.25">
      <c r="B15" s="59">
        <v>5</v>
      </c>
      <c r="C15" s="89">
        <v>12000</v>
      </c>
    </row>
    <row r="16" spans="1:11" s="20" customFormat="1" x14ac:dyDescent="0.25"/>
    <row r="17" spans="1:14" s="20" customFormat="1" x14ac:dyDescent="0.25">
      <c r="B17" s="20" t="s">
        <v>129</v>
      </c>
      <c r="C17" s="113">
        <f>IRR(C10:C15)</f>
        <v>0.2401219981999112</v>
      </c>
    </row>
    <row r="18" spans="1:14" s="20" customFormat="1" x14ac:dyDescent="0.25"/>
    <row r="19" spans="1:14" s="29" customFormat="1" x14ac:dyDescent="0.25">
      <c r="A19" s="26" t="s">
        <v>11</v>
      </c>
      <c r="B19" s="27"/>
      <c r="C19" s="27"/>
      <c r="D19" s="27"/>
      <c r="E19" s="28"/>
      <c r="F19" s="27"/>
      <c r="G19" s="27"/>
      <c r="H19" s="27"/>
      <c r="I19" s="27"/>
      <c r="J19" s="27"/>
      <c r="K19" s="27"/>
      <c r="L19" s="27"/>
      <c r="M19" s="27"/>
      <c r="N19" s="27"/>
    </row>
    <row r="20" spans="1:14" s="29" customFormat="1" ht="15.75" customHeight="1" x14ac:dyDescent="0.25">
      <c r="A20" s="139" t="s">
        <v>16</v>
      </c>
      <c r="B20" s="139"/>
      <c r="C20" s="139"/>
      <c r="D20" s="139"/>
      <c r="E20" s="139"/>
      <c r="F20" s="139"/>
      <c r="G20" s="139"/>
      <c r="H20" s="139"/>
      <c r="I20" s="139"/>
      <c r="J20" s="139"/>
      <c r="K20" s="139"/>
      <c r="L20" s="27"/>
      <c r="M20" s="27"/>
      <c r="N20" s="27"/>
    </row>
    <row r="21" spans="1:14" s="29" customFormat="1" x14ac:dyDescent="0.25"/>
    <row r="22" spans="1:14" s="29" customFormat="1" x14ac:dyDescent="0.25"/>
    <row r="23" spans="1:14" s="29" customFormat="1" x14ac:dyDescent="0.25"/>
    <row r="24" spans="1:14" s="29" customFormat="1" x14ac:dyDescent="0.25"/>
    <row r="25" spans="1:14" s="29" customFormat="1" x14ac:dyDescent="0.25"/>
    <row r="26" spans="1:14" s="29" customFormat="1" x14ac:dyDescent="0.25"/>
    <row r="27" spans="1:14" s="29" customFormat="1" x14ac:dyDescent="0.25"/>
    <row r="28" spans="1:14" s="29" customFormat="1" x14ac:dyDescent="0.25"/>
    <row r="29" spans="1:14" s="29" customFormat="1" x14ac:dyDescent="0.25"/>
    <row r="30" spans="1:14" s="29" customFormat="1" x14ac:dyDescent="0.25"/>
    <row r="31" spans="1:14" s="29" customFormat="1" x14ac:dyDescent="0.25"/>
    <row r="32" spans="1:14" s="29" customFormat="1" x14ac:dyDescent="0.25"/>
    <row r="33" spans="1:11" s="29" customFormat="1" x14ac:dyDescent="0.25"/>
    <row r="34" spans="1:11" s="29" customFormat="1" x14ac:dyDescent="0.25"/>
    <row r="35" spans="1:11" s="29" customFormat="1" ht="63" customHeight="1" x14ac:dyDescent="0.25">
      <c r="A35" s="136" t="s">
        <v>92</v>
      </c>
      <c r="B35" s="136"/>
      <c r="C35" s="136"/>
      <c r="D35" s="136"/>
      <c r="E35" s="136"/>
      <c r="F35" s="136"/>
      <c r="G35" s="136"/>
      <c r="H35" s="136"/>
      <c r="I35" s="136"/>
      <c r="J35" s="136"/>
      <c r="K35" s="136"/>
    </row>
    <row r="36" spans="1:11" s="29" customFormat="1" x14ac:dyDescent="0.25"/>
    <row r="38" spans="1:11" s="20" customFormat="1" x14ac:dyDescent="0.25">
      <c r="A38" s="2" t="s">
        <v>29</v>
      </c>
    </row>
    <row r="39" spans="1:11" s="20" customFormat="1" x14ac:dyDescent="0.25"/>
    <row r="40" spans="1:11" s="20" customFormat="1" ht="31.5" customHeight="1" x14ac:dyDescent="0.25">
      <c r="A40" s="137" t="s">
        <v>73</v>
      </c>
      <c r="B40" s="137"/>
      <c r="C40" s="137"/>
      <c r="D40" s="137"/>
      <c r="E40" s="137"/>
      <c r="F40" s="137"/>
      <c r="G40" s="137"/>
      <c r="H40" s="137"/>
      <c r="I40" s="137"/>
      <c r="J40" s="137"/>
      <c r="K40" s="137"/>
    </row>
    <row r="41" spans="1:11" s="20" customFormat="1" x14ac:dyDescent="0.25"/>
    <row r="42" spans="1:11" s="20" customFormat="1" x14ac:dyDescent="0.25">
      <c r="B42" s="54" t="s">
        <v>9</v>
      </c>
      <c r="C42" s="55" t="s">
        <v>10</v>
      </c>
    </row>
    <row r="43" spans="1:11" s="20" customFormat="1" x14ac:dyDescent="0.25">
      <c r="B43" s="92">
        <v>44250</v>
      </c>
      <c r="C43" s="87">
        <v>-50000</v>
      </c>
    </row>
    <row r="44" spans="1:11" s="20" customFormat="1" x14ac:dyDescent="0.25">
      <c r="B44" s="92">
        <v>44432</v>
      </c>
      <c r="C44" s="88">
        <v>14000</v>
      </c>
    </row>
    <row r="45" spans="1:11" s="20" customFormat="1" x14ac:dyDescent="0.25">
      <c r="B45" s="92">
        <v>44625</v>
      </c>
      <c r="C45" s="88">
        <v>8000</v>
      </c>
    </row>
    <row r="46" spans="1:11" s="20" customFormat="1" x14ac:dyDescent="0.25">
      <c r="B46" s="92">
        <v>44867</v>
      </c>
      <c r="C46" s="88">
        <v>23000</v>
      </c>
    </row>
    <row r="47" spans="1:11" s="20" customFormat="1" x14ac:dyDescent="0.25">
      <c r="B47" s="92">
        <v>46178</v>
      </c>
      <c r="C47" s="88">
        <v>18000</v>
      </c>
    </row>
    <row r="48" spans="1:11" s="20" customFormat="1" x14ac:dyDescent="0.25">
      <c r="B48" s="93">
        <v>46374</v>
      </c>
      <c r="C48" s="89">
        <v>19000</v>
      </c>
    </row>
    <row r="49" spans="1:14" s="20" customFormat="1" x14ac:dyDescent="0.25"/>
    <row r="50" spans="1:14" s="20" customFormat="1" x14ac:dyDescent="0.25">
      <c r="B50" s="20" t="s">
        <v>129</v>
      </c>
      <c r="C50" s="114">
        <f>XIRR(C43:C48,B43:B48)</f>
        <v>0.19757674336433417</v>
      </c>
    </row>
    <row r="51" spans="1:14" s="20" customFormat="1" x14ac:dyDescent="0.25"/>
    <row r="52" spans="1:14" s="29" customFormat="1" x14ac:dyDescent="0.25">
      <c r="A52" s="26" t="s">
        <v>11</v>
      </c>
      <c r="B52" s="27"/>
      <c r="C52" s="27"/>
      <c r="D52" s="27"/>
      <c r="E52" s="28"/>
      <c r="F52" s="27"/>
      <c r="G52" s="27"/>
      <c r="H52" s="27"/>
      <c r="I52" s="27"/>
      <c r="J52" s="27"/>
      <c r="K52" s="27"/>
      <c r="L52" s="27"/>
      <c r="M52" s="27"/>
      <c r="N52" s="27"/>
    </row>
    <row r="53" spans="1:14" s="29" customFormat="1" ht="15.75" customHeight="1" x14ac:dyDescent="0.25">
      <c r="A53" s="139" t="s">
        <v>30</v>
      </c>
      <c r="B53" s="139"/>
      <c r="C53" s="139"/>
      <c r="D53" s="139"/>
      <c r="E53" s="139"/>
      <c r="F53" s="139"/>
      <c r="G53" s="139"/>
      <c r="H53" s="139"/>
      <c r="I53" s="139"/>
      <c r="J53" s="139"/>
      <c r="K53" s="139"/>
      <c r="L53" s="27"/>
      <c r="M53" s="27"/>
      <c r="N53" s="27"/>
    </row>
    <row r="54" spans="1:14" s="29" customFormat="1" x14ac:dyDescent="0.25"/>
    <row r="55" spans="1:14" s="29" customFormat="1" x14ac:dyDescent="0.25"/>
    <row r="56" spans="1:14" s="29" customFormat="1" x14ac:dyDescent="0.25"/>
    <row r="57" spans="1:14" s="29" customFormat="1" x14ac:dyDescent="0.25"/>
    <row r="58" spans="1:14" s="29" customFormat="1" x14ac:dyDescent="0.25"/>
    <row r="59" spans="1:14" s="29" customFormat="1" x14ac:dyDescent="0.25"/>
    <row r="60" spans="1:14" s="29" customFormat="1" x14ac:dyDescent="0.25"/>
    <row r="61" spans="1:14" s="29" customFormat="1" x14ac:dyDescent="0.25"/>
    <row r="62" spans="1:14" s="29" customFormat="1" x14ac:dyDescent="0.25"/>
    <row r="63" spans="1:14" s="29" customFormat="1" x14ac:dyDescent="0.25"/>
    <row r="64" spans="1:14" s="29" customFormat="1" x14ac:dyDescent="0.25"/>
    <row r="65" spans="1:11" s="29" customFormat="1" x14ac:dyDescent="0.25"/>
    <row r="66" spans="1:11" s="29" customFormat="1" x14ac:dyDescent="0.25"/>
    <row r="67" spans="1:11" s="29" customFormat="1" x14ac:dyDescent="0.25"/>
    <row r="68" spans="1:11" s="29" customFormat="1" x14ac:dyDescent="0.25"/>
    <row r="69" spans="1:11" s="29" customFormat="1" x14ac:dyDescent="0.25">
      <c r="A69" s="136" t="s">
        <v>31</v>
      </c>
      <c r="B69" s="136"/>
      <c r="C69" s="136"/>
      <c r="D69" s="136"/>
      <c r="E69" s="136"/>
      <c r="F69" s="136"/>
      <c r="G69" s="136"/>
      <c r="H69" s="136"/>
      <c r="I69" s="136"/>
      <c r="J69" s="136"/>
      <c r="K69" s="136"/>
    </row>
    <row r="70" spans="1:11" s="29" customFormat="1" x14ac:dyDescent="0.25"/>
    <row r="72" spans="1:11" x14ac:dyDescent="0.25">
      <c r="A72" s="2" t="s">
        <v>32</v>
      </c>
    </row>
    <row r="74" spans="1:11" x14ac:dyDescent="0.25">
      <c r="A74" s="137" t="s">
        <v>74</v>
      </c>
      <c r="B74" s="137"/>
      <c r="C74" s="137"/>
      <c r="D74" s="137"/>
      <c r="E74" s="137"/>
      <c r="F74" s="137"/>
      <c r="G74" s="137"/>
      <c r="H74" s="137"/>
      <c r="I74" s="137"/>
      <c r="J74" s="137"/>
      <c r="K74" s="137"/>
    </row>
    <row r="76" spans="1:11" x14ac:dyDescent="0.25">
      <c r="A76" s="20"/>
      <c r="B76" s="54" t="s">
        <v>9</v>
      </c>
      <c r="C76" s="55" t="s">
        <v>10</v>
      </c>
      <c r="D76" s="22"/>
    </row>
    <row r="77" spans="1:11" x14ac:dyDescent="0.25">
      <c r="A77" s="20"/>
      <c r="B77" s="56">
        <v>0</v>
      </c>
      <c r="C77" s="87">
        <v>-30000</v>
      </c>
      <c r="D77" s="24"/>
    </row>
    <row r="78" spans="1:11" x14ac:dyDescent="0.25">
      <c r="A78" s="20"/>
      <c r="B78" s="56">
        <v>1</v>
      </c>
      <c r="C78" s="88">
        <v>8000</v>
      </c>
      <c r="D78" s="25"/>
    </row>
    <row r="79" spans="1:11" x14ac:dyDescent="0.25">
      <c r="A79" s="20"/>
      <c r="B79" s="56">
        <v>2</v>
      </c>
      <c r="C79" s="88">
        <v>10000</v>
      </c>
      <c r="D79" s="25"/>
    </row>
    <row r="80" spans="1:11" x14ac:dyDescent="0.25">
      <c r="A80" s="20"/>
      <c r="B80" s="56">
        <v>3</v>
      </c>
      <c r="C80" s="88">
        <v>11000</v>
      </c>
      <c r="D80" s="25"/>
    </row>
    <row r="81" spans="1:11" x14ac:dyDescent="0.25">
      <c r="A81" s="20"/>
      <c r="B81" s="56">
        <v>4</v>
      </c>
      <c r="C81" s="88">
        <v>17000</v>
      </c>
      <c r="D81" s="25"/>
    </row>
    <row r="82" spans="1:11" x14ac:dyDescent="0.25">
      <c r="A82" s="20"/>
      <c r="B82" s="59">
        <v>5</v>
      </c>
      <c r="C82" s="89">
        <v>12000</v>
      </c>
      <c r="D82" s="25"/>
    </row>
    <row r="84" spans="1:11" x14ac:dyDescent="0.25">
      <c r="A84" s="137" t="s">
        <v>33</v>
      </c>
      <c r="B84" s="137"/>
      <c r="C84" s="137"/>
      <c r="D84" s="137"/>
      <c r="E84" s="137"/>
      <c r="F84" s="137"/>
      <c r="G84" s="137"/>
      <c r="H84" s="137"/>
      <c r="I84" s="137"/>
      <c r="J84" s="137"/>
      <c r="K84" s="137"/>
    </row>
    <row r="86" spans="1:11" x14ac:dyDescent="0.25">
      <c r="B86" s="54" t="s">
        <v>34</v>
      </c>
      <c r="C86" s="55" t="s">
        <v>35</v>
      </c>
    </row>
    <row r="87" spans="1:11" x14ac:dyDescent="0.25">
      <c r="B87" s="115">
        <v>0</v>
      </c>
      <c r="C87" s="111">
        <f>NPV(B87,$C$78:$C$82)+$C$77</f>
        <v>28000</v>
      </c>
    </row>
    <row r="88" spans="1:11" x14ac:dyDescent="0.25">
      <c r="B88" s="115">
        <v>0.05</v>
      </c>
      <c r="C88" s="107">
        <f t="shared" ref="C88:C95" si="0">NPV(B88,$C$78:$C$82)+$C$77</f>
        <v>19579.812056557857</v>
      </c>
      <c r="D88" s="84"/>
    </row>
    <row r="89" spans="1:11" x14ac:dyDescent="0.25">
      <c r="B89" s="115">
        <v>0.1</v>
      </c>
      <c r="C89" s="107">
        <f t="shared" si="0"/>
        <v>12863.937510478027</v>
      </c>
    </row>
    <row r="90" spans="1:11" x14ac:dyDescent="0.25">
      <c r="B90" s="115">
        <v>0.15</v>
      </c>
      <c r="C90" s="107">
        <f t="shared" si="0"/>
        <v>7436.5629675112214</v>
      </c>
    </row>
    <row r="91" spans="1:11" x14ac:dyDescent="0.25">
      <c r="B91" s="115">
        <v>0.2</v>
      </c>
      <c r="C91" s="107">
        <f t="shared" si="0"/>
        <v>2997.6851851851825</v>
      </c>
    </row>
    <row r="92" spans="1:11" x14ac:dyDescent="0.25">
      <c r="B92" s="115">
        <v>0.25</v>
      </c>
      <c r="C92" s="107">
        <f t="shared" si="0"/>
        <v>-672.64000000000306</v>
      </c>
    </row>
    <row r="93" spans="1:11" x14ac:dyDescent="0.25">
      <c r="B93" s="115">
        <v>0.3</v>
      </c>
      <c r="C93" s="107">
        <f t="shared" si="0"/>
        <v>-3738.0451557126071</v>
      </c>
    </row>
    <row r="94" spans="1:11" x14ac:dyDescent="0.25">
      <c r="B94" s="115">
        <v>0.35</v>
      </c>
      <c r="C94" s="107">
        <f t="shared" si="0"/>
        <v>-6321.9205476765637</v>
      </c>
    </row>
    <row r="95" spans="1:11" x14ac:dyDescent="0.25">
      <c r="B95" s="116">
        <v>0.4</v>
      </c>
      <c r="C95" s="108">
        <f t="shared" si="0"/>
        <v>-8518.4744451716506</v>
      </c>
    </row>
    <row r="120" spans="1:11" x14ac:dyDescent="0.25">
      <c r="A120" s="137" t="s">
        <v>111</v>
      </c>
      <c r="B120" s="137"/>
      <c r="C120" s="137"/>
      <c r="D120" s="137"/>
      <c r="E120" s="137"/>
      <c r="F120" s="137"/>
      <c r="G120" s="137"/>
      <c r="H120" s="137"/>
      <c r="I120" s="137"/>
      <c r="J120" s="137"/>
      <c r="K120" s="137"/>
    </row>
    <row r="121" spans="1:11" s="20" customFormat="1" x14ac:dyDescent="0.25"/>
  </sheetData>
  <customSheetViews>
    <customSheetView guid="{CBCBF4A3-80B0-41EB-8A2C-AEDD52138182}">
      <pageMargins left="0.7" right="0.7" top="0.75" bottom="0.75" header="0.3" footer="0.3"/>
    </customSheetView>
  </customSheetViews>
  <mergeCells count="10">
    <mergeCell ref="A5:K5"/>
    <mergeCell ref="A7:K7"/>
    <mergeCell ref="A20:K20"/>
    <mergeCell ref="A35:K35"/>
    <mergeCell ref="A40:K40"/>
    <mergeCell ref="A53:K53"/>
    <mergeCell ref="A69:K69"/>
    <mergeCell ref="A74:K74"/>
    <mergeCell ref="A84:K84"/>
    <mergeCell ref="A120:K1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0"/>
  <sheetViews>
    <sheetView workbookViewId="0"/>
  </sheetViews>
  <sheetFormatPr defaultRowHeight="15.75" x14ac:dyDescent="0.25"/>
  <cols>
    <col min="1" max="1" width="4.7109375" style="20" customWidth="1"/>
    <col min="2" max="2" width="15.28515625" style="20" customWidth="1"/>
    <col min="3" max="33" width="14.7109375" style="20" customWidth="1"/>
    <col min="34" max="54" width="10.7109375" style="20" customWidth="1"/>
    <col min="55" max="16384" width="9.140625" style="20"/>
  </cols>
  <sheetData>
    <row r="1" spans="1:11" ht="16.5" thickBot="1" x14ac:dyDescent="0.3"/>
    <row r="2" spans="1:11" ht="21" x14ac:dyDescent="0.35">
      <c r="B2" s="45" t="s">
        <v>105</v>
      </c>
      <c r="C2" s="50"/>
      <c r="D2" s="49"/>
    </row>
    <row r="3" spans="1:11" ht="21.75" thickBot="1" x14ac:dyDescent="0.4">
      <c r="B3" s="47" t="s">
        <v>106</v>
      </c>
      <c r="C3" s="51"/>
      <c r="D3" s="48"/>
    </row>
    <row r="6" spans="1:11" x14ac:dyDescent="0.25">
      <c r="A6" s="2" t="s">
        <v>107</v>
      </c>
    </row>
    <row r="8" spans="1:11" x14ac:dyDescent="0.25">
      <c r="A8" s="137" t="s">
        <v>57</v>
      </c>
      <c r="B8" s="137"/>
      <c r="C8" s="137"/>
      <c r="D8" s="137"/>
      <c r="E8" s="137"/>
      <c r="F8" s="137"/>
      <c r="G8" s="137"/>
      <c r="H8" s="137"/>
      <c r="I8" s="137"/>
      <c r="J8" s="137"/>
      <c r="K8" s="137"/>
    </row>
    <row r="10" spans="1:11" x14ac:dyDescent="0.25">
      <c r="B10" s="54" t="s">
        <v>9</v>
      </c>
      <c r="C10" s="55" t="s">
        <v>10</v>
      </c>
    </row>
    <row r="11" spans="1:11" x14ac:dyDescent="0.25">
      <c r="B11" s="56">
        <v>0</v>
      </c>
      <c r="C11" s="87">
        <v>25000</v>
      </c>
    </row>
    <row r="12" spans="1:11" x14ac:dyDescent="0.25">
      <c r="B12" s="56">
        <v>1</v>
      </c>
      <c r="C12" s="88">
        <v>-10000</v>
      </c>
    </row>
    <row r="13" spans="1:11" x14ac:dyDescent="0.25">
      <c r="B13" s="56">
        <v>2</v>
      </c>
      <c r="C13" s="88">
        <v>-11000</v>
      </c>
    </row>
    <row r="14" spans="1:11" x14ac:dyDescent="0.25">
      <c r="B14" s="59">
        <v>3</v>
      </c>
      <c r="C14" s="89">
        <v>-12000</v>
      </c>
    </row>
    <row r="16" spans="1:11" x14ac:dyDescent="0.25">
      <c r="A16" s="137" t="s">
        <v>41</v>
      </c>
      <c r="B16" s="137"/>
      <c r="C16" s="137"/>
      <c r="D16" s="137"/>
      <c r="E16" s="137"/>
      <c r="F16" s="137"/>
      <c r="G16" s="137"/>
      <c r="H16" s="137"/>
      <c r="I16" s="137"/>
      <c r="J16" s="137"/>
      <c r="K16" s="137"/>
    </row>
    <row r="18" spans="1:11" x14ac:dyDescent="0.25">
      <c r="B18" s="20" t="s">
        <v>129</v>
      </c>
      <c r="C18" s="114">
        <f>IRR(C11:C14)</f>
        <v>0.1477409188927834</v>
      </c>
    </row>
    <row r="20" spans="1:11" ht="31.5" customHeight="1" x14ac:dyDescent="0.25">
      <c r="A20" s="137" t="s">
        <v>75</v>
      </c>
      <c r="B20" s="137"/>
      <c r="C20" s="137"/>
      <c r="D20" s="137"/>
      <c r="E20" s="137"/>
      <c r="F20" s="137"/>
      <c r="G20" s="137"/>
      <c r="H20" s="137"/>
      <c r="I20" s="137"/>
      <c r="J20" s="137"/>
      <c r="K20" s="137"/>
    </row>
    <row r="22" spans="1:11" x14ac:dyDescent="0.25">
      <c r="B22" s="54" t="s">
        <v>34</v>
      </c>
      <c r="C22" s="55" t="s">
        <v>35</v>
      </c>
    </row>
    <row r="23" spans="1:11" x14ac:dyDescent="0.25">
      <c r="B23" s="115">
        <v>0</v>
      </c>
      <c r="C23" s="111">
        <f t="shared" ref="C23:C29" si="0">NPV(B23,$C$12:$C$14)+$C$11</f>
        <v>-8000</v>
      </c>
    </row>
    <row r="24" spans="1:11" x14ac:dyDescent="0.25">
      <c r="B24" s="115">
        <v>0.05</v>
      </c>
      <c r="C24" s="107">
        <f t="shared" si="0"/>
        <v>-4867.184969225782</v>
      </c>
    </row>
    <row r="25" spans="1:11" x14ac:dyDescent="0.25">
      <c r="B25" s="115">
        <v>0.1</v>
      </c>
      <c r="C25" s="107">
        <f t="shared" si="0"/>
        <v>-2197.595792637112</v>
      </c>
    </row>
    <row r="26" spans="1:11" x14ac:dyDescent="0.25">
      <c r="B26" s="115">
        <v>0.15</v>
      </c>
      <c r="C26" s="107">
        <f t="shared" si="0"/>
        <v>96.572696638446359</v>
      </c>
    </row>
    <row r="27" spans="1:11" x14ac:dyDescent="0.25">
      <c r="B27" s="115">
        <v>0.2</v>
      </c>
      <c r="C27" s="107">
        <f t="shared" si="0"/>
        <v>2083.3333333333321</v>
      </c>
    </row>
    <row r="28" spans="1:11" x14ac:dyDescent="0.25">
      <c r="B28" s="115">
        <v>0.25</v>
      </c>
      <c r="C28" s="107">
        <f t="shared" si="0"/>
        <v>3816</v>
      </c>
    </row>
    <row r="29" spans="1:11" x14ac:dyDescent="0.25">
      <c r="B29" s="116">
        <v>0.3</v>
      </c>
      <c r="C29" s="108">
        <f t="shared" si="0"/>
        <v>5336.8229403732366</v>
      </c>
    </row>
    <row r="53" spans="1:11" x14ac:dyDescent="0.25">
      <c r="A53" s="137" t="s">
        <v>58</v>
      </c>
      <c r="B53" s="137"/>
      <c r="C53" s="137"/>
      <c r="D53" s="137"/>
      <c r="E53" s="137"/>
      <c r="F53" s="137"/>
      <c r="G53" s="137"/>
      <c r="H53" s="137"/>
      <c r="I53" s="137"/>
      <c r="J53" s="137"/>
      <c r="K53" s="137"/>
    </row>
    <row r="55" spans="1:11" x14ac:dyDescent="0.25">
      <c r="A55" s="2" t="s">
        <v>108</v>
      </c>
    </row>
    <row r="57" spans="1:11" ht="47.25" customHeight="1" x14ac:dyDescent="0.25">
      <c r="A57" s="137" t="s">
        <v>139</v>
      </c>
      <c r="B57" s="137"/>
      <c r="C57" s="137"/>
      <c r="D57" s="137"/>
      <c r="E57" s="137"/>
      <c r="F57" s="137"/>
      <c r="G57" s="137"/>
      <c r="H57" s="137"/>
      <c r="I57" s="137"/>
      <c r="J57" s="137"/>
      <c r="K57" s="137"/>
    </row>
    <row r="59" spans="1:11" x14ac:dyDescent="0.25">
      <c r="B59" s="54" t="s">
        <v>9</v>
      </c>
      <c r="C59" s="55" t="s">
        <v>10</v>
      </c>
    </row>
    <row r="60" spans="1:11" x14ac:dyDescent="0.25">
      <c r="B60" s="56">
        <v>0</v>
      </c>
      <c r="C60" s="87">
        <v>-50000</v>
      </c>
    </row>
    <row r="61" spans="1:11" x14ac:dyDescent="0.25">
      <c r="B61" s="56">
        <v>1</v>
      </c>
      <c r="C61" s="88">
        <v>25000</v>
      </c>
    </row>
    <row r="62" spans="1:11" x14ac:dyDescent="0.25">
      <c r="B62" s="56">
        <v>2</v>
      </c>
      <c r="C62" s="88">
        <v>29000</v>
      </c>
    </row>
    <row r="63" spans="1:11" x14ac:dyDescent="0.25">
      <c r="B63" s="56">
        <v>3</v>
      </c>
      <c r="C63" s="88">
        <v>41000</v>
      </c>
    </row>
    <row r="64" spans="1:11" x14ac:dyDescent="0.25">
      <c r="B64" s="56">
        <v>4</v>
      </c>
      <c r="C64" s="88">
        <v>32000</v>
      </c>
    </row>
    <row r="65" spans="1:14" x14ac:dyDescent="0.25">
      <c r="B65" s="59">
        <v>5</v>
      </c>
      <c r="C65" s="89">
        <v>-35000</v>
      </c>
    </row>
    <row r="67" spans="1:14" x14ac:dyDescent="0.25">
      <c r="A67" s="137" t="s">
        <v>36</v>
      </c>
      <c r="B67" s="137"/>
      <c r="C67" s="137"/>
      <c r="D67" s="137"/>
      <c r="E67" s="137"/>
      <c r="F67" s="137"/>
      <c r="G67" s="137"/>
      <c r="H67" s="137"/>
      <c r="I67" s="137"/>
      <c r="J67" s="137"/>
      <c r="K67" s="137"/>
    </row>
    <row r="69" spans="1:14" x14ac:dyDescent="0.25">
      <c r="B69" s="20" t="s">
        <v>129</v>
      </c>
      <c r="C69" s="114">
        <f>IRR(C60:C65)</f>
        <v>0.39130786720804633</v>
      </c>
    </row>
    <row r="71" spans="1:14" x14ac:dyDescent="0.25">
      <c r="A71" s="137" t="s">
        <v>93</v>
      </c>
      <c r="B71" s="137"/>
      <c r="C71" s="137"/>
      <c r="D71" s="137"/>
      <c r="E71" s="137"/>
      <c r="F71" s="137"/>
      <c r="G71" s="137"/>
      <c r="H71" s="137"/>
      <c r="I71" s="137"/>
      <c r="J71" s="137"/>
      <c r="K71" s="137"/>
    </row>
    <row r="73" spans="1:14" x14ac:dyDescent="0.25">
      <c r="B73" s="20" t="s">
        <v>129</v>
      </c>
      <c r="C73" s="113">
        <f>IRR(C60:C65,-0.99)</f>
        <v>-0.44587842342158868</v>
      </c>
    </row>
    <row r="75" spans="1:14" s="29" customFormat="1" x14ac:dyDescent="0.25">
      <c r="A75" s="26" t="s">
        <v>11</v>
      </c>
      <c r="B75" s="27"/>
      <c r="C75" s="27"/>
      <c r="D75" s="27"/>
      <c r="E75" s="28"/>
      <c r="F75" s="27"/>
      <c r="G75" s="27"/>
      <c r="H75" s="27"/>
      <c r="I75" s="27"/>
      <c r="J75" s="27"/>
      <c r="K75" s="27"/>
      <c r="L75" s="27"/>
      <c r="M75" s="27"/>
      <c r="N75" s="27"/>
    </row>
    <row r="76" spans="1:14" s="29" customFormat="1" ht="15.75" customHeight="1" x14ac:dyDescent="0.25">
      <c r="A76" s="139" t="s">
        <v>59</v>
      </c>
      <c r="B76" s="139"/>
      <c r="C76" s="139"/>
      <c r="D76" s="139"/>
      <c r="E76" s="139"/>
      <c r="F76" s="139"/>
      <c r="G76" s="139"/>
      <c r="H76" s="139"/>
      <c r="I76" s="139"/>
      <c r="J76" s="139"/>
      <c r="K76" s="139"/>
      <c r="L76" s="27"/>
      <c r="M76" s="27"/>
      <c r="N76" s="27"/>
    </row>
    <row r="77" spans="1:14" s="29" customFormat="1" x14ac:dyDescent="0.25"/>
    <row r="78" spans="1:14" s="29" customFormat="1" x14ac:dyDescent="0.25"/>
    <row r="79" spans="1:14" s="29" customFormat="1" x14ac:dyDescent="0.25"/>
    <row r="80" spans="1:14" s="29" customFormat="1" x14ac:dyDescent="0.25"/>
    <row r="81" spans="1:11" s="29" customFormat="1" x14ac:dyDescent="0.25"/>
    <row r="82" spans="1:11" s="29" customFormat="1" x14ac:dyDescent="0.25"/>
    <row r="83" spans="1:11" s="29" customFormat="1" x14ac:dyDescent="0.25"/>
    <row r="84" spans="1:11" s="29" customFormat="1" x14ac:dyDescent="0.25"/>
    <row r="85" spans="1:11" s="29" customFormat="1" x14ac:dyDescent="0.25"/>
    <row r="86" spans="1:11" s="29" customFormat="1" x14ac:dyDescent="0.25"/>
    <row r="87" spans="1:11" s="29" customFormat="1" x14ac:dyDescent="0.25"/>
    <row r="88" spans="1:11" s="29" customFormat="1" x14ac:dyDescent="0.25"/>
    <row r="89" spans="1:11" s="29" customFormat="1" x14ac:dyDescent="0.25"/>
    <row r="90" spans="1:11" s="29" customFormat="1" x14ac:dyDescent="0.25"/>
    <row r="91" spans="1:11" s="29" customFormat="1" ht="31.5" customHeight="1" x14ac:dyDescent="0.25">
      <c r="A91" s="136" t="s">
        <v>76</v>
      </c>
      <c r="B91" s="136"/>
      <c r="C91" s="136"/>
      <c r="D91" s="136"/>
      <c r="E91" s="136"/>
      <c r="F91" s="136"/>
      <c r="G91" s="136"/>
      <c r="H91" s="136"/>
      <c r="I91" s="136"/>
      <c r="J91" s="136"/>
      <c r="K91" s="136"/>
    </row>
    <row r="92" spans="1:11" s="29" customFormat="1" x14ac:dyDescent="0.25"/>
    <row r="94" spans="1:11" x14ac:dyDescent="0.25">
      <c r="A94" s="137" t="s">
        <v>42</v>
      </c>
      <c r="B94" s="137"/>
      <c r="C94" s="137"/>
      <c r="D94" s="137"/>
      <c r="E94" s="137"/>
      <c r="F94" s="137"/>
      <c r="G94" s="137"/>
      <c r="H94" s="137"/>
      <c r="I94" s="137"/>
      <c r="J94" s="137"/>
      <c r="K94" s="137"/>
    </row>
    <row r="96" spans="1:11" x14ac:dyDescent="0.25">
      <c r="B96" s="54" t="s">
        <v>34</v>
      </c>
      <c r="C96" s="55" t="s">
        <v>35</v>
      </c>
    </row>
    <row r="97" spans="2:3" x14ac:dyDescent="0.25">
      <c r="B97" s="115">
        <v>-0.5</v>
      </c>
      <c r="C97" s="111">
        <f t="shared" ref="C97:C119" si="1">NPV(B97,$C$61:$C$65)+$C$60</f>
        <v>-164000</v>
      </c>
    </row>
    <row r="98" spans="2:3" x14ac:dyDescent="0.25">
      <c r="B98" s="115">
        <v>-0.45</v>
      </c>
      <c r="C98" s="107">
        <f t="shared" si="1"/>
        <v>-7975.4239340331842</v>
      </c>
    </row>
    <row r="99" spans="2:3" x14ac:dyDescent="0.25">
      <c r="B99" s="115">
        <v>-0.4</v>
      </c>
      <c r="C99" s="107">
        <f t="shared" si="1"/>
        <v>58847.73662551443</v>
      </c>
    </row>
    <row r="100" spans="2:3" x14ac:dyDescent="0.25">
      <c r="B100" s="115">
        <v>-0.35</v>
      </c>
      <c r="C100" s="107">
        <f t="shared" si="1"/>
        <v>84011.952824319451</v>
      </c>
    </row>
    <row r="101" spans="2:3" x14ac:dyDescent="0.25">
      <c r="B101" s="115">
        <v>-0.3</v>
      </c>
      <c r="C101" s="107">
        <f t="shared" si="1"/>
        <v>89462.723865056236</v>
      </c>
    </row>
    <row r="102" spans="2:3" x14ac:dyDescent="0.25">
      <c r="B102" s="115">
        <v>-0.25</v>
      </c>
      <c r="C102" s="107">
        <f t="shared" si="1"/>
        <v>85720.164609053492</v>
      </c>
    </row>
    <row r="103" spans="2:3" x14ac:dyDescent="0.25">
      <c r="B103" s="115">
        <v>-0.20000000000000101</v>
      </c>
      <c r="C103" s="107">
        <f t="shared" si="1"/>
        <v>77954.101562500189</v>
      </c>
    </row>
    <row r="104" spans="2:3" x14ac:dyDescent="0.25">
      <c r="B104" s="115">
        <v>-0.15000000000000099</v>
      </c>
      <c r="C104" s="107">
        <f t="shared" si="1"/>
        <v>68732.590676385225</v>
      </c>
    </row>
    <row r="105" spans="2:3" x14ac:dyDescent="0.25">
      <c r="B105" s="115">
        <v>-0.100000000000001</v>
      </c>
      <c r="C105" s="107">
        <f t="shared" si="1"/>
        <v>59321.919084150635</v>
      </c>
    </row>
    <row r="106" spans="2:3" x14ac:dyDescent="0.25">
      <c r="B106" s="115">
        <v>-5.0000000000000898E-2</v>
      </c>
      <c r="C106" s="107">
        <f t="shared" si="1"/>
        <v>50324.300441945335</v>
      </c>
    </row>
    <row r="107" spans="2:3" x14ac:dyDescent="0.25">
      <c r="B107" s="115">
        <v>-9.9920072216264108E-16</v>
      </c>
      <c r="C107" s="107">
        <f t="shared" si="1"/>
        <v>42000.000000000146</v>
      </c>
    </row>
    <row r="108" spans="2:3" x14ac:dyDescent="0.25">
      <c r="B108" s="115">
        <v>4.9999999999998997E-2</v>
      </c>
      <c r="C108" s="107">
        <f t="shared" si="1"/>
        <v>34433.783591542073</v>
      </c>
    </row>
    <row r="109" spans="2:3" x14ac:dyDescent="0.25">
      <c r="B109" s="115">
        <v>9.9999999999999006E-2</v>
      </c>
      <c r="C109" s="107">
        <f t="shared" si="1"/>
        <v>27622.305977609722</v>
      </c>
    </row>
    <row r="110" spans="2:3" x14ac:dyDescent="0.25">
      <c r="B110" s="115">
        <v>0.149999999999999</v>
      </c>
      <c r="C110" s="107">
        <f t="shared" si="1"/>
        <v>21520.380439637971</v>
      </c>
    </row>
    <row r="111" spans="2:3" x14ac:dyDescent="0.25">
      <c r="B111" s="115">
        <v>0.19999999999999901</v>
      </c>
      <c r="C111" s="107">
        <f t="shared" si="1"/>
        <v>16065.457818930139</v>
      </c>
    </row>
    <row r="112" spans="2:3" x14ac:dyDescent="0.25">
      <c r="B112" s="115">
        <v>0.249999999999999</v>
      </c>
      <c r="C112" s="107">
        <f t="shared" si="1"/>
        <v>11190.400000000081</v>
      </c>
    </row>
    <row r="113" spans="1:11" x14ac:dyDescent="0.25">
      <c r="B113" s="115">
        <v>0.29999999999999899</v>
      </c>
      <c r="C113" s="107">
        <f t="shared" si="1"/>
        <v>6829.9159962617996</v>
      </c>
    </row>
    <row r="114" spans="1:11" x14ac:dyDescent="0.25">
      <c r="B114" s="115">
        <v>0.34999999999999898</v>
      </c>
      <c r="C114" s="107">
        <f t="shared" si="1"/>
        <v>2923.5641432480552</v>
      </c>
    </row>
    <row r="115" spans="1:11" x14ac:dyDescent="0.25">
      <c r="B115" s="115">
        <v>0.39999999999999902</v>
      </c>
      <c r="C115" s="107">
        <f t="shared" si="1"/>
        <v>-583.09037900868134</v>
      </c>
    </row>
    <row r="116" spans="1:11" x14ac:dyDescent="0.25">
      <c r="B116" s="115">
        <v>0.45</v>
      </c>
      <c r="C116" s="107">
        <f t="shared" si="1"/>
        <v>-3738.2864314427206</v>
      </c>
    </row>
    <row r="117" spans="1:11" x14ac:dyDescent="0.25">
      <c r="B117" s="115">
        <v>0.5</v>
      </c>
      <c r="C117" s="107">
        <f t="shared" si="1"/>
        <v>-6584.3621399177064</v>
      </c>
    </row>
    <row r="118" spans="1:11" x14ac:dyDescent="0.25">
      <c r="B118" s="115">
        <v>0.55000000000000004</v>
      </c>
      <c r="C118" s="107">
        <f t="shared" si="1"/>
        <v>-9158.2684376494508</v>
      </c>
    </row>
    <row r="119" spans="1:11" x14ac:dyDescent="0.25">
      <c r="B119" s="116">
        <v>0.6</v>
      </c>
      <c r="C119" s="108">
        <f t="shared" si="1"/>
        <v>-11492.156982421875</v>
      </c>
    </row>
    <row r="122" spans="1:11" x14ac:dyDescent="0.25">
      <c r="A122" s="2" t="s">
        <v>43</v>
      </c>
    </row>
    <row r="124" spans="1:11" ht="31.5" customHeight="1" x14ac:dyDescent="0.25">
      <c r="A124" s="137" t="s">
        <v>79</v>
      </c>
      <c r="B124" s="137"/>
      <c r="C124" s="137"/>
      <c r="D124" s="137"/>
      <c r="E124" s="137"/>
      <c r="F124" s="137"/>
      <c r="G124" s="137"/>
      <c r="H124" s="137"/>
      <c r="I124" s="137"/>
      <c r="J124" s="137"/>
      <c r="K124" s="137"/>
    </row>
    <row r="126" spans="1:11" s="23" customFormat="1" x14ac:dyDescent="0.25">
      <c r="B126" s="54" t="s">
        <v>9</v>
      </c>
      <c r="C126" s="55" t="s">
        <v>10</v>
      </c>
    </row>
    <row r="127" spans="1:11" x14ac:dyDescent="0.25">
      <c r="B127" s="71">
        <v>0</v>
      </c>
      <c r="C127" s="117">
        <v>-12000</v>
      </c>
    </row>
    <row r="128" spans="1:11" x14ac:dyDescent="0.25">
      <c r="B128" s="71">
        <v>1</v>
      </c>
      <c r="C128" s="118">
        <v>5800</v>
      </c>
    </row>
    <row r="129" spans="1:11" x14ac:dyDescent="0.25">
      <c r="B129" s="71">
        <v>2</v>
      </c>
      <c r="C129" s="118">
        <v>6500</v>
      </c>
    </row>
    <row r="130" spans="1:11" x14ac:dyDescent="0.25">
      <c r="B130" s="71">
        <v>3</v>
      </c>
      <c r="C130" s="118">
        <v>6200</v>
      </c>
    </row>
    <row r="131" spans="1:11" x14ac:dyDescent="0.25">
      <c r="B131" s="71">
        <v>4</v>
      </c>
      <c r="C131" s="118">
        <v>5100</v>
      </c>
    </row>
    <row r="132" spans="1:11" x14ac:dyDescent="0.25">
      <c r="B132" s="72">
        <v>5</v>
      </c>
      <c r="C132" s="119">
        <v>-4300</v>
      </c>
    </row>
    <row r="133" spans="1:11" x14ac:dyDescent="0.25">
      <c r="B133" s="33"/>
      <c r="C133" s="34"/>
    </row>
    <row r="134" spans="1:11" x14ac:dyDescent="0.25">
      <c r="B134" s="33" t="s">
        <v>130</v>
      </c>
      <c r="D134" s="120">
        <v>0.11</v>
      </c>
    </row>
    <row r="135" spans="1:11" x14ac:dyDescent="0.25">
      <c r="B135" s="33" t="s">
        <v>131</v>
      </c>
      <c r="D135" s="120">
        <v>0.08</v>
      </c>
    </row>
    <row r="136" spans="1:11" x14ac:dyDescent="0.25">
      <c r="B136" s="33"/>
      <c r="D136" s="35"/>
    </row>
    <row r="137" spans="1:11" ht="63" customHeight="1" x14ac:dyDescent="0.25">
      <c r="A137" s="137" t="s">
        <v>119</v>
      </c>
      <c r="B137" s="137"/>
      <c r="C137" s="137"/>
      <c r="D137" s="137"/>
      <c r="E137" s="137"/>
      <c r="F137" s="137"/>
      <c r="G137" s="137"/>
      <c r="H137" s="137"/>
      <c r="I137" s="137"/>
      <c r="J137" s="137"/>
      <c r="K137" s="137"/>
    </row>
    <row r="138" spans="1:11" x14ac:dyDescent="0.25">
      <c r="B138" s="36"/>
      <c r="C138" s="36"/>
    </row>
    <row r="139" spans="1:11" x14ac:dyDescent="0.25">
      <c r="B139" s="140" t="s">
        <v>44</v>
      </c>
      <c r="C139" s="141"/>
    </row>
    <row r="140" spans="1:11" x14ac:dyDescent="0.25">
      <c r="B140" s="73" t="s">
        <v>9</v>
      </c>
      <c r="C140" s="74" t="s">
        <v>10</v>
      </c>
    </row>
    <row r="141" spans="1:11" x14ac:dyDescent="0.25">
      <c r="B141" s="75">
        <v>0</v>
      </c>
      <c r="C141" s="121">
        <f>C127+IF(C128&lt;0,PV(D134,1,0,-C128),0)+IF(C129&lt;0,PV(D134,2,0,-C129),0)+IF(C130&lt;0,PV(D134,3,0,-C130),0)+IF(C131&lt;0,PV(D134,4,0,-C131),0)+IF(C132&lt;0,PV(D134,5,0,-C132),0)</f>
        <v>-14551.840710651803</v>
      </c>
    </row>
    <row r="142" spans="1:11" x14ac:dyDescent="0.25">
      <c r="B142" s="75">
        <v>1</v>
      </c>
      <c r="C142" s="122">
        <f>IF(C128&gt;0,C128,0)</f>
        <v>5800</v>
      </c>
    </row>
    <row r="143" spans="1:11" x14ac:dyDescent="0.25">
      <c r="B143" s="75">
        <v>2</v>
      </c>
      <c r="C143" s="122">
        <f t="shared" ref="C143:C146" si="2">IF(C129&gt;0,C129,0)</f>
        <v>6500</v>
      </c>
    </row>
    <row r="144" spans="1:11" x14ac:dyDescent="0.25">
      <c r="B144" s="75">
        <v>3</v>
      </c>
      <c r="C144" s="122">
        <f t="shared" si="2"/>
        <v>6200</v>
      </c>
    </row>
    <row r="145" spans="1:11" x14ac:dyDescent="0.25">
      <c r="B145" s="75">
        <v>4</v>
      </c>
      <c r="C145" s="122">
        <f t="shared" si="2"/>
        <v>5100</v>
      </c>
    </row>
    <row r="146" spans="1:11" x14ac:dyDescent="0.25">
      <c r="B146" s="76">
        <v>5</v>
      </c>
      <c r="C146" s="123">
        <f t="shared" si="2"/>
        <v>0</v>
      </c>
    </row>
    <row r="147" spans="1:11" x14ac:dyDescent="0.25">
      <c r="B147" s="37"/>
      <c r="C147" s="37"/>
    </row>
    <row r="148" spans="1:11" x14ac:dyDescent="0.25">
      <c r="B148" s="37" t="s">
        <v>132</v>
      </c>
      <c r="C148" s="124">
        <f>IRR(C141:C146)</f>
        <v>0.23076249650686687</v>
      </c>
    </row>
    <row r="149" spans="1:11" x14ac:dyDescent="0.25">
      <c r="B149" s="37"/>
      <c r="C149" s="38"/>
    </row>
    <row r="150" spans="1:11" ht="31.5" customHeight="1" x14ac:dyDescent="0.25">
      <c r="A150" s="137" t="s">
        <v>120</v>
      </c>
      <c r="B150" s="137"/>
      <c r="C150" s="137"/>
      <c r="D150" s="137"/>
      <c r="E150" s="137"/>
      <c r="F150" s="137"/>
      <c r="G150" s="137"/>
      <c r="H150" s="137"/>
      <c r="I150" s="137"/>
      <c r="J150" s="137"/>
      <c r="K150" s="137"/>
    </row>
    <row r="151" spans="1:11" x14ac:dyDescent="0.25">
      <c r="B151" s="37"/>
      <c r="C151" s="38"/>
    </row>
    <row r="152" spans="1:11" x14ac:dyDescent="0.25">
      <c r="B152" s="140" t="s">
        <v>45</v>
      </c>
      <c r="C152" s="141"/>
    </row>
    <row r="153" spans="1:11" x14ac:dyDescent="0.25">
      <c r="B153" s="73" t="s">
        <v>9</v>
      </c>
      <c r="C153" s="74" t="s">
        <v>10</v>
      </c>
    </row>
    <row r="154" spans="1:11" x14ac:dyDescent="0.25">
      <c r="B154" s="75">
        <v>0</v>
      </c>
      <c r="C154" s="121">
        <f>C127</f>
        <v>-12000</v>
      </c>
    </row>
    <row r="155" spans="1:11" x14ac:dyDescent="0.25">
      <c r="B155" s="75">
        <v>1</v>
      </c>
      <c r="C155" s="122">
        <v>0</v>
      </c>
    </row>
    <row r="156" spans="1:11" x14ac:dyDescent="0.25">
      <c r="B156" s="75">
        <v>2</v>
      </c>
      <c r="C156" s="122">
        <v>0</v>
      </c>
    </row>
    <row r="157" spans="1:11" x14ac:dyDescent="0.25">
      <c r="B157" s="75">
        <v>3</v>
      </c>
      <c r="C157" s="122">
        <v>0</v>
      </c>
    </row>
    <row r="158" spans="1:11" x14ac:dyDescent="0.25">
      <c r="B158" s="75">
        <v>4</v>
      </c>
      <c r="C158" s="122">
        <v>0</v>
      </c>
    </row>
    <row r="159" spans="1:11" x14ac:dyDescent="0.25">
      <c r="B159" s="76">
        <v>5</v>
      </c>
      <c r="C159" s="123">
        <f>C132+FV(D135,1,0,-C131)+FV(D135,2,0,-C130)+FV(D135,3,0,-C129)+FV(D135,4,0,-C128)</f>
        <v>24518.643968000004</v>
      </c>
    </row>
    <row r="160" spans="1:11" x14ac:dyDescent="0.25">
      <c r="B160" s="37"/>
      <c r="C160" s="37"/>
    </row>
    <row r="161" spans="1:11" x14ac:dyDescent="0.25">
      <c r="B161" s="37" t="s">
        <v>132</v>
      </c>
      <c r="C161" s="124">
        <f>IRR(C154:C159)</f>
        <v>0.15362070013225915</v>
      </c>
    </row>
    <row r="162" spans="1:11" x14ac:dyDescent="0.25">
      <c r="B162" s="37"/>
      <c r="C162" s="39"/>
    </row>
    <row r="163" spans="1:11" x14ac:dyDescent="0.25">
      <c r="A163" s="137" t="s">
        <v>80</v>
      </c>
      <c r="B163" s="137"/>
      <c r="C163" s="137"/>
      <c r="D163" s="137"/>
      <c r="E163" s="137"/>
      <c r="F163" s="137"/>
      <c r="G163" s="137"/>
      <c r="H163" s="137"/>
      <c r="I163" s="137"/>
      <c r="J163" s="137"/>
      <c r="K163" s="137"/>
    </row>
    <row r="164" spans="1:11" x14ac:dyDescent="0.25">
      <c r="B164" s="37"/>
      <c r="C164" s="39"/>
    </row>
    <row r="165" spans="1:11" ht="47.25" customHeight="1" x14ac:dyDescent="0.25">
      <c r="A165" s="137" t="s">
        <v>121</v>
      </c>
      <c r="B165" s="137"/>
      <c r="C165" s="137"/>
      <c r="D165" s="137"/>
      <c r="E165" s="137"/>
      <c r="F165" s="137"/>
      <c r="G165" s="137"/>
      <c r="H165" s="137"/>
      <c r="I165" s="137"/>
      <c r="J165" s="137"/>
      <c r="K165" s="137"/>
    </row>
    <row r="166" spans="1:11" x14ac:dyDescent="0.25">
      <c r="B166" s="37"/>
      <c r="C166" s="38"/>
    </row>
    <row r="167" spans="1:11" x14ac:dyDescent="0.25">
      <c r="B167" s="140" t="s">
        <v>46</v>
      </c>
      <c r="C167" s="141"/>
    </row>
    <row r="168" spans="1:11" x14ac:dyDescent="0.25">
      <c r="B168" s="73" t="s">
        <v>9</v>
      </c>
      <c r="C168" s="74" t="s">
        <v>10</v>
      </c>
    </row>
    <row r="169" spans="1:11" x14ac:dyDescent="0.25">
      <c r="B169" s="75">
        <v>0</v>
      </c>
      <c r="C169" s="121">
        <f>IF(C127&lt;0,C127,0)+IF(C128&lt;0,PV(D134,1,0,-C128),0)+IF(C129&lt;0,PV(D134,2,0,-C129),0)+IF(C130&lt;0,PV(D134,3,0,-C130),0)+IF(C131&lt;0,PV(D134,4,0,-C131),0)+IF(C132&lt;0,PV(D134,5,0,-C132),0)</f>
        <v>-14551.840710651803</v>
      </c>
    </row>
    <row r="170" spans="1:11" x14ac:dyDescent="0.25">
      <c r="B170" s="75">
        <v>1</v>
      </c>
      <c r="C170" s="122">
        <v>0</v>
      </c>
    </row>
    <row r="171" spans="1:11" x14ac:dyDescent="0.25">
      <c r="B171" s="75">
        <v>2</v>
      </c>
      <c r="C171" s="122">
        <v>0</v>
      </c>
    </row>
    <row r="172" spans="1:11" x14ac:dyDescent="0.25">
      <c r="B172" s="75">
        <v>3</v>
      </c>
      <c r="C172" s="122">
        <v>0</v>
      </c>
    </row>
    <row r="173" spans="1:11" x14ac:dyDescent="0.25">
      <c r="B173" s="75">
        <v>4</v>
      </c>
      <c r="C173" s="122">
        <v>0</v>
      </c>
    </row>
    <row r="174" spans="1:11" x14ac:dyDescent="0.25">
      <c r="B174" s="76">
        <v>5</v>
      </c>
      <c r="C174" s="123">
        <f>IF(C127&gt;0,FV(D135,5,0,-C127),0)+IF(C128&gt;0,FV(D135,4,0,-C128),0)+IF(C129&gt;0,FV(D135,3,0,-C129),0)+IF(C130&gt;0,FV(D135,2,0,-C130),0)+IF(C131&gt;0,FV(D135,1,0,-C131),0)+IF(C132&gt;0,C132,0)</f>
        <v>28818.643968000004</v>
      </c>
    </row>
    <row r="175" spans="1:11" x14ac:dyDescent="0.25">
      <c r="B175" s="37"/>
      <c r="C175" s="37"/>
    </row>
    <row r="176" spans="1:11" x14ac:dyDescent="0.25">
      <c r="B176" s="37" t="s">
        <v>132</v>
      </c>
      <c r="C176" s="124">
        <f>IRR(C169:C174)</f>
        <v>0.1464394494713015</v>
      </c>
    </row>
    <row r="178" spans="1:14" x14ac:dyDescent="0.25">
      <c r="A178" s="137" t="s">
        <v>47</v>
      </c>
      <c r="B178" s="137"/>
      <c r="C178" s="137"/>
      <c r="D178" s="137"/>
      <c r="E178" s="137"/>
      <c r="F178" s="137"/>
      <c r="G178" s="137"/>
      <c r="H178" s="137"/>
      <c r="I178" s="137"/>
      <c r="J178" s="137"/>
      <c r="K178" s="137"/>
    </row>
    <row r="180" spans="1:14" x14ac:dyDescent="0.25">
      <c r="B180" s="37" t="s">
        <v>132</v>
      </c>
      <c r="C180" s="124">
        <f>MIRR(C127:C132,D134,D135)</f>
        <v>0.14643944947130594</v>
      </c>
    </row>
    <row r="181" spans="1:14" x14ac:dyDescent="0.25">
      <c r="B181" s="37"/>
      <c r="C181" s="124"/>
    </row>
    <row r="182" spans="1:14" ht="31.5" customHeight="1" x14ac:dyDescent="0.25">
      <c r="A182" s="137" t="s">
        <v>81</v>
      </c>
      <c r="B182" s="137"/>
      <c r="C182" s="137"/>
      <c r="D182" s="137"/>
      <c r="E182" s="137"/>
      <c r="F182" s="137"/>
      <c r="G182" s="137"/>
      <c r="H182" s="137"/>
      <c r="I182" s="137"/>
      <c r="J182" s="137"/>
      <c r="K182" s="137"/>
    </row>
    <row r="184" spans="1:14" s="29" customFormat="1" x14ac:dyDescent="0.25">
      <c r="A184" s="26" t="s">
        <v>11</v>
      </c>
      <c r="B184" s="27"/>
      <c r="C184" s="27"/>
      <c r="D184" s="27"/>
      <c r="E184" s="28"/>
      <c r="F184" s="27"/>
      <c r="G184" s="27"/>
      <c r="H184" s="27"/>
      <c r="I184" s="27"/>
      <c r="J184" s="27"/>
      <c r="K184" s="27"/>
      <c r="L184" s="27"/>
      <c r="M184" s="27"/>
      <c r="N184" s="27"/>
    </row>
    <row r="185" spans="1:14" s="29" customFormat="1" ht="15.75" customHeight="1" x14ac:dyDescent="0.25">
      <c r="A185" s="139" t="s">
        <v>48</v>
      </c>
      <c r="B185" s="139"/>
      <c r="C185" s="139"/>
      <c r="D185" s="139"/>
      <c r="E185" s="139"/>
      <c r="F185" s="139"/>
      <c r="G185" s="139"/>
      <c r="H185" s="139"/>
      <c r="I185" s="139"/>
      <c r="J185" s="139"/>
      <c r="K185" s="139"/>
      <c r="L185" s="27"/>
      <c r="M185" s="27"/>
      <c r="N185" s="27"/>
    </row>
    <row r="186" spans="1:14" s="29" customFormat="1" x14ac:dyDescent="0.25"/>
    <row r="187" spans="1:14" s="29" customFormat="1" x14ac:dyDescent="0.25"/>
    <row r="188" spans="1:14" s="29" customFormat="1" x14ac:dyDescent="0.25"/>
    <row r="189" spans="1:14" s="29" customFormat="1" x14ac:dyDescent="0.25"/>
    <row r="190" spans="1:14" s="29" customFormat="1" x14ac:dyDescent="0.25"/>
    <row r="191" spans="1:14" s="29" customFormat="1" x14ac:dyDescent="0.25"/>
    <row r="192" spans="1:14" s="29" customFormat="1" x14ac:dyDescent="0.25"/>
    <row r="193" spans="1:11" s="29" customFormat="1" x14ac:dyDescent="0.25"/>
    <row r="194" spans="1:11" s="29" customFormat="1" x14ac:dyDescent="0.25"/>
    <row r="195" spans="1:11" s="29" customFormat="1" x14ac:dyDescent="0.25"/>
    <row r="196" spans="1:11" s="29" customFormat="1" x14ac:dyDescent="0.25"/>
    <row r="197" spans="1:11" s="29" customFormat="1" x14ac:dyDescent="0.25"/>
    <row r="198" spans="1:11" s="29" customFormat="1" x14ac:dyDescent="0.25"/>
    <row r="199" spans="1:11" s="29" customFormat="1" x14ac:dyDescent="0.25"/>
    <row r="200" spans="1:11" s="29" customFormat="1" x14ac:dyDescent="0.25"/>
    <row r="201" spans="1:11" s="29" customFormat="1" x14ac:dyDescent="0.25"/>
    <row r="202" spans="1:11" s="29" customFormat="1" x14ac:dyDescent="0.25">
      <c r="A202" s="136" t="s">
        <v>49</v>
      </c>
      <c r="B202" s="136"/>
      <c r="C202" s="136"/>
      <c r="D202" s="136"/>
      <c r="E202" s="136"/>
      <c r="F202" s="136"/>
      <c r="G202" s="136"/>
      <c r="H202" s="136"/>
      <c r="I202" s="136"/>
      <c r="J202" s="136"/>
      <c r="K202" s="136"/>
    </row>
    <row r="203" spans="1:11" s="29" customFormat="1" x14ac:dyDescent="0.25"/>
    <row r="205" spans="1:11" x14ac:dyDescent="0.25">
      <c r="A205" s="142" t="s">
        <v>109</v>
      </c>
      <c r="B205" s="142"/>
      <c r="C205" s="142"/>
      <c r="D205" s="142"/>
      <c r="E205" s="142"/>
      <c r="F205" s="142"/>
    </row>
    <row r="207" spans="1:11" ht="47.25" customHeight="1" x14ac:dyDescent="0.25">
      <c r="A207" s="137" t="s">
        <v>77</v>
      </c>
      <c r="B207" s="137"/>
      <c r="C207" s="137"/>
      <c r="D207" s="137"/>
      <c r="E207" s="137"/>
      <c r="F207" s="137"/>
      <c r="G207" s="137"/>
      <c r="H207" s="137"/>
      <c r="I207" s="137"/>
      <c r="J207" s="137"/>
      <c r="K207" s="137"/>
    </row>
    <row r="209" spans="1:11" x14ac:dyDescent="0.25">
      <c r="B209" s="54" t="s">
        <v>9</v>
      </c>
      <c r="C209" s="64" t="s">
        <v>37</v>
      </c>
      <c r="D209" s="55" t="s">
        <v>38</v>
      </c>
    </row>
    <row r="210" spans="1:11" x14ac:dyDescent="0.25">
      <c r="B210" s="56">
        <v>0</v>
      </c>
      <c r="C210" s="66">
        <v>-100000</v>
      </c>
      <c r="D210" s="57">
        <v>-110000</v>
      </c>
    </row>
    <row r="211" spans="1:11" x14ac:dyDescent="0.25">
      <c r="B211" s="56">
        <v>1</v>
      </c>
      <c r="C211" s="67">
        <v>35000</v>
      </c>
      <c r="D211" s="58">
        <v>38000</v>
      </c>
    </row>
    <row r="212" spans="1:11" x14ac:dyDescent="0.25">
      <c r="B212" s="56">
        <v>2</v>
      </c>
      <c r="C212" s="67">
        <v>29000</v>
      </c>
      <c r="D212" s="58">
        <v>36000</v>
      </c>
    </row>
    <row r="213" spans="1:11" x14ac:dyDescent="0.25">
      <c r="B213" s="56">
        <v>3</v>
      </c>
      <c r="C213" s="67">
        <v>29000</v>
      </c>
      <c r="D213" s="58">
        <v>30000</v>
      </c>
    </row>
    <row r="214" spans="1:11" x14ac:dyDescent="0.25">
      <c r="B214" s="56">
        <v>4</v>
      </c>
      <c r="C214" s="67">
        <v>29000</v>
      </c>
      <c r="D214" s="58">
        <v>29000</v>
      </c>
    </row>
    <row r="215" spans="1:11" x14ac:dyDescent="0.25">
      <c r="B215" s="59">
        <v>5</v>
      </c>
      <c r="C215" s="68">
        <v>20000</v>
      </c>
      <c r="D215" s="60">
        <v>21000</v>
      </c>
    </row>
    <row r="217" spans="1:11" x14ac:dyDescent="0.25">
      <c r="B217" s="23" t="s">
        <v>129</v>
      </c>
      <c r="C217" s="113">
        <f>IRR(C210:C215)</f>
        <v>0.14066416545862936</v>
      </c>
      <c r="D217" s="113">
        <f>IRR(D210:D215)</f>
        <v>0.13733920733474902</v>
      </c>
    </row>
    <row r="219" spans="1:11" ht="47.25" customHeight="1" x14ac:dyDescent="0.25">
      <c r="A219" s="137" t="s">
        <v>122</v>
      </c>
      <c r="B219" s="137"/>
      <c r="C219" s="137"/>
      <c r="D219" s="137"/>
      <c r="E219" s="137"/>
      <c r="F219" s="137"/>
      <c r="G219" s="137"/>
      <c r="H219" s="137"/>
      <c r="I219" s="137"/>
      <c r="J219" s="137"/>
      <c r="K219" s="137"/>
    </row>
    <row r="221" spans="1:11" ht="31.5" x14ac:dyDescent="0.25">
      <c r="B221" s="54" t="s">
        <v>9</v>
      </c>
      <c r="C221" s="62" t="s">
        <v>39</v>
      </c>
    </row>
    <row r="222" spans="1:11" x14ac:dyDescent="0.25">
      <c r="B222" s="56">
        <v>0</v>
      </c>
      <c r="C222" s="95">
        <f t="shared" ref="C222:C227" si="3">IF($D$210&lt;$C$210,D210-C210,C210-D210)</f>
        <v>-10000</v>
      </c>
    </row>
    <row r="223" spans="1:11" x14ac:dyDescent="0.25">
      <c r="B223" s="56">
        <v>1</v>
      </c>
      <c r="C223" s="96">
        <f t="shared" si="3"/>
        <v>3000</v>
      </c>
    </row>
    <row r="224" spans="1:11" x14ac:dyDescent="0.25">
      <c r="B224" s="56">
        <v>2</v>
      </c>
      <c r="C224" s="96">
        <f t="shared" si="3"/>
        <v>7000</v>
      </c>
    </row>
    <row r="225" spans="1:11" x14ac:dyDescent="0.25">
      <c r="B225" s="56">
        <v>3</v>
      </c>
      <c r="C225" s="96">
        <f t="shared" si="3"/>
        <v>1000</v>
      </c>
    </row>
    <row r="226" spans="1:11" x14ac:dyDescent="0.25">
      <c r="B226" s="56">
        <v>4</v>
      </c>
      <c r="C226" s="96">
        <f t="shared" si="3"/>
        <v>0</v>
      </c>
    </row>
    <row r="227" spans="1:11" x14ac:dyDescent="0.25">
      <c r="B227" s="59">
        <v>5</v>
      </c>
      <c r="C227" s="97">
        <f t="shared" si="3"/>
        <v>1000</v>
      </c>
    </row>
    <row r="229" spans="1:11" x14ac:dyDescent="0.25">
      <c r="A229" s="137" t="s">
        <v>110</v>
      </c>
      <c r="B229" s="137"/>
      <c r="C229" s="137"/>
      <c r="D229" s="137"/>
      <c r="E229" s="137"/>
      <c r="F229" s="137"/>
      <c r="G229" s="137"/>
      <c r="H229" s="137"/>
      <c r="I229" s="137"/>
      <c r="J229" s="137"/>
      <c r="K229" s="137"/>
    </row>
    <row r="231" spans="1:11" x14ac:dyDescent="0.25">
      <c r="B231" s="20" t="s">
        <v>133</v>
      </c>
      <c r="C231" s="113">
        <f>IRR(C222:C227)</f>
        <v>9.3608450520733744E-2</v>
      </c>
    </row>
    <row r="233" spans="1:11" x14ac:dyDescent="0.25">
      <c r="A233" s="137" t="s">
        <v>78</v>
      </c>
      <c r="B233" s="137"/>
      <c r="C233" s="137"/>
      <c r="D233" s="137"/>
      <c r="E233" s="137"/>
      <c r="F233" s="137"/>
      <c r="G233" s="137"/>
      <c r="H233" s="137"/>
      <c r="I233" s="137"/>
      <c r="J233" s="137"/>
      <c r="K233" s="137"/>
    </row>
    <row r="235" spans="1:11" x14ac:dyDescent="0.25">
      <c r="B235" s="54" t="s">
        <v>40</v>
      </c>
      <c r="C235" s="64" t="s">
        <v>37</v>
      </c>
      <c r="D235" s="55" t="s">
        <v>38</v>
      </c>
    </row>
    <row r="236" spans="1:11" x14ac:dyDescent="0.25">
      <c r="B236" s="69">
        <v>0</v>
      </c>
      <c r="C236" s="125">
        <f>NPV(B236,$C$211:$C$215)+$C$210</f>
        <v>42000</v>
      </c>
      <c r="D236" s="111">
        <f>NPV(B236,$D$211:$D$215)+$D$210</f>
        <v>44000</v>
      </c>
    </row>
    <row r="237" spans="1:11" x14ac:dyDescent="0.25">
      <c r="B237" s="69">
        <v>0.05</v>
      </c>
      <c r="C237" s="110">
        <f>NPV(B237,$C$211:$C$215)+$C$210</f>
        <v>24217.373664363331</v>
      </c>
      <c r="D237" s="107">
        <f>NPV(B237,$D$211:$D$215)+$D$210</f>
        <v>25071.086635712476</v>
      </c>
    </row>
    <row r="238" spans="1:11" x14ac:dyDescent="0.25">
      <c r="B238" s="69">
        <v>0.1</v>
      </c>
      <c r="C238" s="110">
        <f>NPV(B238,$C$211:$C$215)+$C$210</f>
        <v>9799.0698598580348</v>
      </c>
      <c r="D238" s="107">
        <f>NPV(B238,$D$211:$D$215)+$D$210</f>
        <v>9683.7026780336455</v>
      </c>
    </row>
    <row r="239" spans="1:11" x14ac:dyDescent="0.25">
      <c r="B239" s="69">
        <v>0.15</v>
      </c>
      <c r="C239" s="110">
        <f>NPV(B239,$C$211:$C$215)+$C$210</f>
        <v>-2044.7014710061194</v>
      </c>
      <c r="D239" s="107">
        <f>NPV(B239,$D$211:$D$215)+$D$210</f>
        <v>-2988.307180024407</v>
      </c>
    </row>
    <row r="240" spans="1:11" x14ac:dyDescent="0.25">
      <c r="B240" s="70">
        <v>0.2</v>
      </c>
      <c r="C240" s="112">
        <f>NPV(B240,$C$211:$C$215)+$C$210</f>
        <v>-11889.146090534967</v>
      </c>
      <c r="D240" s="108">
        <f>NPV(B240,$D$211:$D$215)+$D$210</f>
        <v>-13547.453703703679</v>
      </c>
    </row>
  </sheetData>
  <mergeCells count="27">
    <mergeCell ref="A8:K8"/>
    <mergeCell ref="A16:K16"/>
    <mergeCell ref="A233:K233"/>
    <mergeCell ref="A205:F205"/>
    <mergeCell ref="A20:K20"/>
    <mergeCell ref="A53:K53"/>
    <mergeCell ref="A57:K57"/>
    <mergeCell ref="A67:K67"/>
    <mergeCell ref="A71:K71"/>
    <mergeCell ref="A76:K76"/>
    <mergeCell ref="A91:K91"/>
    <mergeCell ref="A94:K94"/>
    <mergeCell ref="A207:K207"/>
    <mergeCell ref="A219:K219"/>
    <mergeCell ref="A229:K229"/>
    <mergeCell ref="A202:K202"/>
    <mergeCell ref="A124:K124"/>
    <mergeCell ref="A137:K137"/>
    <mergeCell ref="B139:C139"/>
    <mergeCell ref="A150:K150"/>
    <mergeCell ref="B152:C152"/>
    <mergeCell ref="A185:K185"/>
    <mergeCell ref="A163:K163"/>
    <mergeCell ref="A165:K165"/>
    <mergeCell ref="B167:C167"/>
    <mergeCell ref="A178:K178"/>
    <mergeCell ref="A182:K18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defaultRowHeight="15.75" x14ac:dyDescent="0.25"/>
  <cols>
    <col min="1" max="1" width="4.7109375" style="20" customWidth="1"/>
    <col min="2" max="2" width="15.85546875" style="20" customWidth="1"/>
    <col min="3" max="35" width="14.7109375" style="20" customWidth="1"/>
    <col min="36" max="81" width="10.7109375" style="20" customWidth="1"/>
    <col min="82" max="16384" width="9.140625" style="20"/>
  </cols>
  <sheetData>
    <row r="1" spans="1:11" ht="16.5" thickBot="1" x14ac:dyDescent="0.3"/>
    <row r="2" spans="1:11" ht="21" x14ac:dyDescent="0.35">
      <c r="B2" s="45" t="s">
        <v>104</v>
      </c>
      <c r="C2" s="46"/>
      <c r="D2" s="19"/>
    </row>
    <row r="3" spans="1:11" ht="21.75" thickBot="1" x14ac:dyDescent="0.4">
      <c r="B3" s="47" t="s">
        <v>27</v>
      </c>
      <c r="C3" s="48"/>
      <c r="D3" s="2"/>
    </row>
    <row r="5" spans="1:11" ht="31.5" customHeight="1" x14ac:dyDescent="0.25">
      <c r="A5" s="137" t="s">
        <v>82</v>
      </c>
      <c r="B5" s="137"/>
      <c r="C5" s="137"/>
      <c r="D5" s="137"/>
      <c r="E5" s="137"/>
      <c r="F5" s="137"/>
      <c r="G5" s="137"/>
      <c r="H5" s="137"/>
      <c r="I5" s="137"/>
      <c r="J5" s="137"/>
      <c r="K5" s="137"/>
    </row>
    <row r="7" spans="1:11" x14ac:dyDescent="0.25">
      <c r="A7" s="137" t="s">
        <v>28</v>
      </c>
      <c r="B7" s="137"/>
      <c r="C7" s="137"/>
      <c r="D7" s="137"/>
      <c r="E7" s="137"/>
      <c r="F7" s="137"/>
      <c r="G7" s="137"/>
      <c r="H7" s="137"/>
      <c r="I7" s="137"/>
      <c r="J7" s="137"/>
      <c r="K7" s="137"/>
    </row>
    <row r="9" spans="1:11" x14ac:dyDescent="0.25">
      <c r="B9" s="54" t="s">
        <v>9</v>
      </c>
      <c r="C9" s="55" t="s">
        <v>10</v>
      </c>
    </row>
    <row r="10" spans="1:11" x14ac:dyDescent="0.25">
      <c r="B10" s="56">
        <v>0</v>
      </c>
      <c r="C10" s="87">
        <v>-30000</v>
      </c>
    </row>
    <row r="11" spans="1:11" x14ac:dyDescent="0.25">
      <c r="B11" s="56">
        <v>1</v>
      </c>
      <c r="C11" s="88">
        <v>8000</v>
      </c>
    </row>
    <row r="12" spans="1:11" x14ac:dyDescent="0.25">
      <c r="B12" s="56">
        <v>2</v>
      </c>
      <c r="C12" s="88">
        <v>10000</v>
      </c>
    </row>
    <row r="13" spans="1:11" x14ac:dyDescent="0.25">
      <c r="B13" s="56">
        <v>3</v>
      </c>
      <c r="C13" s="88">
        <v>11000</v>
      </c>
    </row>
    <row r="14" spans="1:11" x14ac:dyDescent="0.25">
      <c r="B14" s="56">
        <v>4</v>
      </c>
      <c r="C14" s="88">
        <v>17000</v>
      </c>
    </row>
    <row r="15" spans="1:11" x14ac:dyDescent="0.25">
      <c r="B15" s="59">
        <v>5</v>
      </c>
      <c r="C15" s="89">
        <v>12000</v>
      </c>
    </row>
    <row r="17" spans="2:3" x14ac:dyDescent="0.25">
      <c r="B17" s="20" t="s">
        <v>128</v>
      </c>
      <c r="C17" s="90">
        <v>0.12</v>
      </c>
    </row>
    <row r="19" spans="2:3" x14ac:dyDescent="0.25">
      <c r="B19" s="20" t="s">
        <v>134</v>
      </c>
      <c r="C19" s="126">
        <f>IF(C10&gt;=0,"Don't use PI.",NPV(C17,C11:C15)/ABS(C10))</f>
        <v>1.3519102748606726</v>
      </c>
    </row>
    <row r="20" spans="2:3" x14ac:dyDescent="0.25">
      <c r="B20" s="20" t="s">
        <v>21</v>
      </c>
      <c r="C20" s="127" t="str">
        <f>IF(C19&gt;=1,"Accept","Reject")</f>
        <v>Accept</v>
      </c>
    </row>
  </sheetData>
  <customSheetViews>
    <customSheetView guid="{CBCBF4A3-80B0-41EB-8A2C-AEDD52138182}">
      <selection activeCell="B21" sqref="B21:C22"/>
      <pageMargins left="0.7" right="0.7" top="0.75" bottom="0.75" header="0.3" footer="0.3"/>
    </customSheetView>
  </customSheetViews>
  <mergeCells count="2">
    <mergeCell ref="A5:K5"/>
    <mergeCell ref="A7:K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20"/>
  <sheetViews>
    <sheetView workbookViewId="0"/>
  </sheetViews>
  <sheetFormatPr defaultRowHeight="15.75" x14ac:dyDescent="0.25"/>
  <cols>
    <col min="1" max="1" width="4.7109375" style="77" customWidth="1"/>
    <col min="2" max="2" width="19.28515625" style="15" customWidth="1"/>
    <col min="3" max="20" width="14.7109375" style="15" customWidth="1"/>
    <col min="21" max="64" width="10.7109375" style="15" customWidth="1"/>
    <col min="65" max="16384" width="9.140625" style="15"/>
  </cols>
  <sheetData>
    <row r="1" spans="1:19" ht="16.5" thickBot="1" x14ac:dyDescent="0.3"/>
    <row r="2" spans="1:19" ht="21.75" thickBot="1" x14ac:dyDescent="0.4">
      <c r="B2" s="143" t="s">
        <v>112</v>
      </c>
      <c r="C2" s="144"/>
      <c r="D2" s="18"/>
      <c r="E2" s="18"/>
      <c r="F2" s="18"/>
      <c r="G2" s="18"/>
      <c r="H2" s="18"/>
      <c r="I2" s="18"/>
      <c r="J2" s="18"/>
      <c r="K2" s="18"/>
      <c r="L2" s="18"/>
      <c r="M2" s="18"/>
      <c r="N2" s="18"/>
      <c r="O2" s="18"/>
      <c r="P2" s="18"/>
      <c r="Q2" s="18"/>
      <c r="R2" s="18"/>
      <c r="S2" s="18"/>
    </row>
    <row r="4" spans="1:19" ht="31.5" customHeight="1" x14ac:dyDescent="0.25">
      <c r="B4" s="137" t="s">
        <v>83</v>
      </c>
      <c r="C4" s="137"/>
      <c r="D4" s="137"/>
      <c r="E4" s="137"/>
      <c r="F4" s="137"/>
      <c r="G4" s="137"/>
      <c r="H4" s="137"/>
      <c r="I4" s="137"/>
      <c r="J4" s="137"/>
      <c r="K4" s="137"/>
    </row>
    <row r="6" spans="1:19" ht="78.75" customHeight="1" x14ac:dyDescent="0.25">
      <c r="A6" s="78" t="s">
        <v>60</v>
      </c>
      <c r="B6" s="137" t="s">
        <v>84</v>
      </c>
      <c r="C6" s="137"/>
      <c r="D6" s="137"/>
      <c r="E6" s="137"/>
      <c r="F6" s="137"/>
      <c r="G6" s="137"/>
      <c r="H6" s="137"/>
      <c r="I6" s="137"/>
      <c r="J6" s="137"/>
      <c r="K6" s="137"/>
    </row>
    <row r="7" spans="1:19" s="20" customFormat="1" x14ac:dyDescent="0.25">
      <c r="A7" s="77"/>
    </row>
    <row r="8" spans="1:19" s="20" customFormat="1" ht="47.25" customHeight="1" x14ac:dyDescent="0.25">
      <c r="A8" s="78" t="s">
        <v>64</v>
      </c>
      <c r="B8" s="137" t="s">
        <v>85</v>
      </c>
      <c r="C8" s="137"/>
      <c r="D8" s="137"/>
      <c r="E8" s="137"/>
      <c r="F8" s="137"/>
      <c r="G8" s="137"/>
      <c r="H8" s="137"/>
      <c r="I8" s="137"/>
      <c r="J8" s="137"/>
      <c r="K8" s="137"/>
    </row>
    <row r="9" spans="1:19" s="20" customFormat="1" x14ac:dyDescent="0.25">
      <c r="A9" s="77"/>
    </row>
    <row r="10" spans="1:19" x14ac:dyDescent="0.25">
      <c r="B10" s="54" t="s">
        <v>9</v>
      </c>
      <c r="C10" s="55" t="s">
        <v>10</v>
      </c>
    </row>
    <row r="11" spans="1:19" x14ac:dyDescent="0.25">
      <c r="B11" s="56">
        <v>0</v>
      </c>
      <c r="C11" s="87">
        <v>-250000</v>
      </c>
    </row>
    <row r="12" spans="1:19" x14ac:dyDescent="0.25">
      <c r="B12" s="56">
        <v>1</v>
      </c>
      <c r="C12" s="88">
        <v>41000</v>
      </c>
    </row>
    <row r="13" spans="1:19" x14ac:dyDescent="0.25">
      <c r="B13" s="56">
        <v>2</v>
      </c>
      <c r="C13" s="88">
        <v>48000</v>
      </c>
    </row>
    <row r="14" spans="1:19" x14ac:dyDescent="0.25">
      <c r="B14" s="56">
        <v>3</v>
      </c>
      <c r="C14" s="88">
        <v>63000</v>
      </c>
    </row>
    <row r="15" spans="1:19" x14ac:dyDescent="0.25">
      <c r="B15" s="56">
        <v>4</v>
      </c>
      <c r="C15" s="88">
        <v>79000</v>
      </c>
    </row>
    <row r="16" spans="1:19" x14ac:dyDescent="0.25">
      <c r="B16" s="56">
        <v>5</v>
      </c>
      <c r="C16" s="88">
        <v>88000</v>
      </c>
    </row>
    <row r="17" spans="2:3" x14ac:dyDescent="0.25">
      <c r="B17" s="56">
        <v>6</v>
      </c>
      <c r="C17" s="88">
        <v>64000</v>
      </c>
    </row>
    <row r="18" spans="2:3" x14ac:dyDescent="0.25">
      <c r="B18" s="59">
        <v>7</v>
      </c>
      <c r="C18" s="89">
        <v>41000</v>
      </c>
    </row>
    <row r="19" spans="2:3" x14ac:dyDescent="0.25">
      <c r="C19" s="41"/>
    </row>
    <row r="20" spans="2:3" x14ac:dyDescent="0.25">
      <c r="B20" s="20" t="s">
        <v>135</v>
      </c>
      <c r="C20" s="94">
        <v>5</v>
      </c>
    </row>
  </sheetData>
  <customSheetViews>
    <customSheetView guid="{CBCBF4A3-80B0-41EB-8A2C-AEDD52138182}">
      <pageMargins left="0.7" right="0.7" top="0.75" bottom="0.75" header="0.3" footer="0.3"/>
    </customSheetView>
  </customSheetViews>
  <mergeCells count="4">
    <mergeCell ref="B4:K4"/>
    <mergeCell ref="B6:K6"/>
    <mergeCell ref="B8:K8"/>
    <mergeCell ref="B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22"/>
  <sheetViews>
    <sheetView workbookViewId="0"/>
  </sheetViews>
  <sheetFormatPr defaultRowHeight="15.75" x14ac:dyDescent="0.25"/>
  <cols>
    <col min="1" max="1" width="4.7109375" style="40" customWidth="1"/>
    <col min="2" max="2" width="17.42578125" style="15" customWidth="1"/>
    <col min="3" max="34" width="14.7109375" style="15" customWidth="1"/>
    <col min="35" max="64" width="10.7109375" style="15" customWidth="1"/>
    <col min="65" max="16384" width="9.140625" style="15"/>
  </cols>
  <sheetData>
    <row r="1" spans="1:30" ht="16.5" thickBot="1" x14ac:dyDescent="0.3"/>
    <row r="2" spans="1:30" ht="21.75" thickBot="1" x14ac:dyDescent="0.4">
      <c r="A2" s="42"/>
      <c r="B2" s="52" t="s">
        <v>113</v>
      </c>
      <c r="C2" s="53"/>
      <c r="D2" s="19"/>
      <c r="E2" s="19"/>
      <c r="F2" s="19"/>
      <c r="G2" s="19"/>
      <c r="H2" s="19"/>
      <c r="I2" s="19"/>
      <c r="J2" s="20"/>
      <c r="K2" s="20"/>
      <c r="L2" s="20"/>
      <c r="M2" s="20"/>
      <c r="N2" s="20"/>
      <c r="O2" s="20"/>
      <c r="P2" s="20"/>
      <c r="Q2" s="20"/>
      <c r="R2" s="20"/>
      <c r="S2" s="20"/>
      <c r="T2" s="20"/>
      <c r="U2" s="20"/>
      <c r="V2" s="20"/>
      <c r="W2" s="20"/>
      <c r="X2" s="20"/>
      <c r="Y2" s="20"/>
      <c r="Z2" s="20"/>
      <c r="AA2" s="20"/>
      <c r="AB2" s="20"/>
      <c r="AC2" s="20"/>
      <c r="AD2" s="20"/>
    </row>
    <row r="4" spans="1:30" x14ac:dyDescent="0.25">
      <c r="A4" s="40" t="s">
        <v>60</v>
      </c>
      <c r="B4" s="145" t="s">
        <v>86</v>
      </c>
      <c r="C4" s="145"/>
      <c r="D4" s="145"/>
      <c r="E4" s="145"/>
      <c r="F4" s="145"/>
      <c r="G4" s="145"/>
      <c r="H4" s="145"/>
      <c r="I4" s="145"/>
      <c r="J4" s="145"/>
      <c r="K4" s="145"/>
    </row>
    <row r="6" spans="1:30" s="22" customFormat="1" ht="31.5" x14ac:dyDescent="0.25">
      <c r="B6" s="22" t="s">
        <v>9</v>
      </c>
      <c r="C6" s="22" t="s">
        <v>10</v>
      </c>
      <c r="D6" s="31" t="s">
        <v>19</v>
      </c>
      <c r="E6" s="31" t="s">
        <v>61</v>
      </c>
      <c r="F6" s="31" t="s">
        <v>62</v>
      </c>
      <c r="G6" s="31" t="s">
        <v>63</v>
      </c>
    </row>
    <row r="7" spans="1:30" x14ac:dyDescent="0.25">
      <c r="B7" s="23">
        <v>0</v>
      </c>
      <c r="C7" s="128"/>
      <c r="D7" s="129"/>
      <c r="E7" s="130"/>
      <c r="F7" s="131"/>
      <c r="G7" s="131"/>
      <c r="H7" s="43"/>
      <c r="I7" s="43"/>
      <c r="J7" s="43"/>
    </row>
    <row r="8" spans="1:30" x14ac:dyDescent="0.25">
      <c r="B8" s="23">
        <v>1</v>
      </c>
      <c r="C8" s="132"/>
      <c r="D8" s="132"/>
      <c r="E8" s="133"/>
      <c r="F8" s="131"/>
      <c r="G8" s="131"/>
      <c r="H8" s="30"/>
      <c r="I8" s="30"/>
      <c r="J8" s="30"/>
    </row>
    <row r="9" spans="1:30" x14ac:dyDescent="0.25">
      <c r="B9" s="23">
        <v>2</v>
      </c>
      <c r="C9" s="132"/>
      <c r="D9" s="132"/>
      <c r="E9" s="133"/>
      <c r="F9" s="131"/>
      <c r="G9" s="131"/>
      <c r="H9" s="30"/>
      <c r="I9" s="30"/>
      <c r="J9" s="30"/>
    </row>
    <row r="10" spans="1:30" x14ac:dyDescent="0.25">
      <c r="B10" s="23">
        <v>3</v>
      </c>
      <c r="C10" s="132"/>
      <c r="D10" s="132"/>
      <c r="E10" s="133"/>
      <c r="F10" s="131"/>
      <c r="G10" s="131"/>
      <c r="H10" s="30"/>
      <c r="I10" s="30"/>
      <c r="J10" s="30"/>
    </row>
    <row r="11" spans="1:30" x14ac:dyDescent="0.25">
      <c r="B11" s="23">
        <v>4</v>
      </c>
      <c r="C11" s="132"/>
      <c r="D11" s="132"/>
      <c r="E11" s="133"/>
      <c r="F11" s="131"/>
      <c r="G11" s="131"/>
      <c r="H11" s="30"/>
      <c r="I11" s="30"/>
      <c r="J11" s="30"/>
    </row>
    <row r="12" spans="1:30" x14ac:dyDescent="0.25">
      <c r="B12" s="23">
        <v>5</v>
      </c>
      <c r="C12" s="132"/>
      <c r="D12" s="132"/>
      <c r="E12" s="133"/>
      <c r="F12" s="131"/>
      <c r="G12" s="131"/>
      <c r="H12" s="30"/>
      <c r="I12" s="30"/>
      <c r="J12" s="30"/>
    </row>
    <row r="13" spans="1:30" x14ac:dyDescent="0.25">
      <c r="B13" s="23">
        <v>6</v>
      </c>
      <c r="C13" s="132"/>
      <c r="D13" s="132"/>
      <c r="E13" s="133"/>
      <c r="F13" s="131"/>
      <c r="G13" s="131"/>
      <c r="H13" s="30"/>
      <c r="I13" s="30"/>
      <c r="J13" s="30"/>
    </row>
    <row r="14" spans="1:30" x14ac:dyDescent="0.25">
      <c r="B14" s="23">
        <v>7</v>
      </c>
      <c r="C14" s="132"/>
      <c r="D14" s="132"/>
      <c r="E14" s="133"/>
      <c r="F14" s="131"/>
      <c r="G14" s="131"/>
      <c r="H14" s="30"/>
      <c r="I14" s="30"/>
      <c r="J14" s="30"/>
    </row>
    <row r="16" spans="1:30" x14ac:dyDescent="0.25">
      <c r="B16" s="20" t="s">
        <v>136</v>
      </c>
      <c r="C16" s="134"/>
    </row>
    <row r="17" spans="1:11" x14ac:dyDescent="0.25">
      <c r="B17" s="20" t="s">
        <v>21</v>
      </c>
      <c r="C17" s="135"/>
    </row>
    <row r="19" spans="1:11" ht="31.5" customHeight="1" x14ac:dyDescent="0.25">
      <c r="A19" s="40" t="s">
        <v>64</v>
      </c>
      <c r="B19" s="137" t="s">
        <v>87</v>
      </c>
      <c r="C19" s="137"/>
      <c r="D19" s="137"/>
      <c r="E19" s="137"/>
      <c r="F19" s="137"/>
      <c r="G19" s="137"/>
      <c r="H19" s="137"/>
      <c r="I19" s="137"/>
      <c r="J19" s="137"/>
      <c r="K19" s="137"/>
    </row>
    <row r="21" spans="1:11" x14ac:dyDescent="0.25">
      <c r="B21" s="20" t="s">
        <v>136</v>
      </c>
      <c r="C21" s="134"/>
    </row>
    <row r="22" spans="1:11" x14ac:dyDescent="0.25">
      <c r="B22" s="20" t="s">
        <v>21</v>
      </c>
      <c r="C22" s="135"/>
    </row>
  </sheetData>
  <customSheetViews>
    <customSheetView guid="{CBCBF4A3-80B0-41EB-8A2C-AEDD52138182}">
      <pageMargins left="0.7" right="0.7" top="0.75" bottom="0.75" header="0.3" footer="0.3"/>
    </customSheetView>
  </customSheetViews>
  <mergeCells count="2">
    <mergeCell ref="B4:K4"/>
    <mergeCell ref="B19:K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Chapter 5</vt:lpstr>
      <vt:lpstr>Section 5.1</vt:lpstr>
      <vt:lpstr>Section 5.2</vt:lpstr>
      <vt:lpstr>Section 5.3</vt:lpstr>
      <vt:lpstr>Section 5.4</vt:lpstr>
      <vt:lpstr>Section 5.5</vt:lpstr>
      <vt:lpstr>Section 5.6</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2009-02-05T18:55:20Z</cp:lastPrinted>
  <dcterms:created xsi:type="dcterms:W3CDTF">2008-02-06T20:32:32Z</dcterms:created>
  <dcterms:modified xsi:type="dcterms:W3CDTF">2022-04-14T20:15:09Z</dcterms:modified>
</cp:coreProperties>
</file>