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wreese\Documents\Finance 6020 (MBA core)\RWJJ 13th Solutions\"/>
    </mc:Choice>
  </mc:AlternateContent>
  <bookViews>
    <workbookView xWindow="0" yWindow="0" windowWidth="28800" windowHeight="12135"/>
  </bookViews>
  <sheets>
    <sheet name="Chapter 7" sheetId="14" r:id="rId1"/>
    <sheet name="Section 7.1" sheetId="2" r:id="rId2"/>
    <sheet name="Scenario Summary" sheetId="21" r:id="rId3"/>
    <sheet name="Section 7.2" sheetId="19" r:id="rId4"/>
    <sheet name="Section 7.4" sheetId="18" r:id="rId5"/>
    <sheet name="Master It!" sheetId="6" r:id="rId6"/>
    <sheet name="Solution" sheetId="7" r:id="rId7"/>
  </sheets>
  <externalReferences>
    <externalReference r:id="rId8"/>
  </externalReferences>
  <definedNames>
    <definedName name="Fixed_costs" localSheetId="3">'[1]Section 9.2'!$D$12</definedName>
    <definedName name="Fixed_costs" localSheetId="4">'Section 7.4'!#REF!</definedName>
    <definedName name="Fixed_costs">'Section 7.1'!$D$12</definedName>
    <definedName name="Investment" localSheetId="3">'[1]Section 9.2'!$D$14</definedName>
    <definedName name="Investment" localSheetId="4">'Section 7.4'!#REF!</definedName>
    <definedName name="Investment">'Section 7.1'!$D$14</definedName>
    <definedName name="IRR" localSheetId="3">'[1]Section 9.2'!#REF!</definedName>
    <definedName name="IRR" localSheetId="4">'Section 7.4'!#REF!</definedName>
    <definedName name="IRR">'Section 7.1'!#REF!</definedName>
    <definedName name="NPV" localSheetId="3">'[1]Section 9.2'!$C$32</definedName>
    <definedName name="NPV" localSheetId="4">'Section 7.4'!#REF!</definedName>
    <definedName name="NPV">'Section 7.1'!$C$32</definedName>
    <definedName name="Price" localSheetId="3">'[1]Section 9.2'!$D$10</definedName>
    <definedName name="Price" localSheetId="4">'Section 7.4'!#REF!</definedName>
    <definedName name="Price">'Section 7.1'!$D$10</definedName>
    <definedName name="solver_adj" localSheetId="3" hidden="1">'Section 7.2'!#REF!</definedName>
    <definedName name="solver_cvg" localSheetId="3" hidden="1">0.0001</definedName>
    <definedName name="solver_drv" localSheetId="3" hidden="1">1</definedName>
    <definedName name="solver_est" localSheetId="3" hidden="1">1</definedName>
    <definedName name="solver_itr" localSheetId="3" hidden="1">100</definedName>
    <definedName name="solver_lhs1" localSheetId="3" hidden="1">'Section 7.2'!#REF!</definedName>
    <definedName name="solver_lin" localSheetId="3" hidden="1">2</definedName>
    <definedName name="solver_neg" localSheetId="3" hidden="1">2</definedName>
    <definedName name="solver_num" localSheetId="3" hidden="1">1</definedName>
    <definedName name="solver_nwt" localSheetId="3" hidden="1">1</definedName>
    <definedName name="solver_opt" localSheetId="3" hidden="1">'Section 7.2'!#REF!</definedName>
    <definedName name="solver_pre" localSheetId="3" hidden="1">0.000001</definedName>
    <definedName name="solver_rel1" localSheetId="3" hidden="1">3</definedName>
    <definedName name="solver_rhs1" localSheetId="3" hidden="1">0</definedName>
    <definedName name="solver_scl" localSheetId="3" hidden="1">2</definedName>
    <definedName name="solver_sho" localSheetId="3" hidden="1">2</definedName>
    <definedName name="solver_tim" localSheetId="3" hidden="1">100</definedName>
    <definedName name="solver_tol" localSheetId="3" hidden="1">0.05</definedName>
    <definedName name="solver_typ" localSheetId="3" hidden="1">3</definedName>
    <definedName name="solver_val" localSheetId="3" hidden="1">0</definedName>
    <definedName name="Total_sales" localSheetId="4">'Section 7.4'!#REF!</definedName>
    <definedName name="Total_sales">'Section 7.1'!$C$22</definedName>
    <definedName name="Unit_sales" localSheetId="3">'[1]Section 9.2'!$D$9</definedName>
    <definedName name="Unit_sales" localSheetId="4">'Section 7.4'!#REF!</definedName>
    <definedName name="Unit_sales">'Section 7.1'!$D$9</definedName>
    <definedName name="Variable_cost_per_unit" localSheetId="3">'[1]Section 9.2'!$D$11</definedName>
    <definedName name="Variable_cost_per_unit" localSheetId="4">'Section 7.4'!#REF!</definedName>
    <definedName name="Variable_cost_per_unit">'Section 7.1'!$D$11</definedName>
  </definedNames>
  <calcPr calcId="162913"/>
</workbook>
</file>

<file path=xl/calcChain.xml><?xml version="1.0" encoding="utf-8"?>
<calcChain xmlns="http://schemas.openxmlformats.org/spreadsheetml/2006/main">
  <c r="L633" i="19" l="1"/>
  <c r="K633" i="19"/>
  <c r="D633" i="19"/>
  <c r="C633" i="19"/>
  <c r="F633" i="19" s="1"/>
  <c r="B633" i="19"/>
  <c r="E633" i="19" s="1"/>
  <c r="L632" i="19"/>
  <c r="K632" i="19"/>
  <c r="D632" i="19"/>
  <c r="C632" i="19"/>
  <c r="F632" i="19" s="1"/>
  <c r="B632" i="19"/>
  <c r="E632" i="19" s="1"/>
  <c r="L631" i="19"/>
  <c r="K631" i="19"/>
  <c r="D631" i="19"/>
  <c r="C631" i="19"/>
  <c r="F631" i="19" s="1"/>
  <c r="B631" i="19"/>
  <c r="E631" i="19" s="1"/>
  <c r="L630" i="19"/>
  <c r="K630" i="19"/>
  <c r="D630" i="19"/>
  <c r="C630" i="19"/>
  <c r="F630" i="19" s="1"/>
  <c r="B630" i="19"/>
  <c r="E630" i="19" s="1"/>
  <c r="L629" i="19"/>
  <c r="K629" i="19"/>
  <c r="D629" i="19"/>
  <c r="C629" i="19"/>
  <c r="F629" i="19" s="1"/>
  <c r="B629" i="19"/>
  <c r="E629" i="19" s="1"/>
  <c r="L628" i="19"/>
  <c r="K628" i="19"/>
  <c r="D628" i="19"/>
  <c r="C628" i="19"/>
  <c r="F628" i="19" s="1"/>
  <c r="B628" i="19"/>
  <c r="E628" i="19" s="1"/>
  <c r="L627" i="19"/>
  <c r="K627" i="19"/>
  <c r="D627" i="19"/>
  <c r="C627" i="19"/>
  <c r="F627" i="19" s="1"/>
  <c r="B627" i="19"/>
  <c r="E627" i="19" s="1"/>
  <c r="L626" i="19"/>
  <c r="K626" i="19"/>
  <c r="D626" i="19"/>
  <c r="C626" i="19"/>
  <c r="F626" i="19" s="1"/>
  <c r="B626" i="19"/>
  <c r="E626" i="19" s="1"/>
  <c r="L625" i="19"/>
  <c r="K625" i="19"/>
  <c r="D625" i="19"/>
  <c r="C625" i="19"/>
  <c r="F625" i="19" s="1"/>
  <c r="B625" i="19"/>
  <c r="E625" i="19" s="1"/>
  <c r="L624" i="19"/>
  <c r="K624" i="19"/>
  <c r="D624" i="19"/>
  <c r="C624" i="19"/>
  <c r="F624" i="19" s="1"/>
  <c r="B624" i="19"/>
  <c r="E624" i="19" s="1"/>
  <c r="L623" i="19"/>
  <c r="K623" i="19"/>
  <c r="D623" i="19"/>
  <c r="C623" i="19"/>
  <c r="F623" i="19" s="1"/>
  <c r="B623" i="19"/>
  <c r="E623" i="19" s="1"/>
  <c r="L622" i="19"/>
  <c r="K622" i="19"/>
  <c r="D622" i="19"/>
  <c r="C622" i="19"/>
  <c r="F622" i="19" s="1"/>
  <c r="B622" i="19"/>
  <c r="E622" i="19" s="1"/>
  <c r="L621" i="19"/>
  <c r="K621" i="19"/>
  <c r="D621" i="19"/>
  <c r="C621" i="19"/>
  <c r="F621" i="19" s="1"/>
  <c r="B621" i="19"/>
  <c r="E621" i="19" s="1"/>
  <c r="L620" i="19"/>
  <c r="K620" i="19"/>
  <c r="D620" i="19"/>
  <c r="C620" i="19"/>
  <c r="F620" i="19" s="1"/>
  <c r="B620" i="19"/>
  <c r="E620" i="19" s="1"/>
  <c r="L619" i="19"/>
  <c r="K619" i="19"/>
  <c r="D619" i="19"/>
  <c r="C619" i="19"/>
  <c r="F619" i="19" s="1"/>
  <c r="B619" i="19"/>
  <c r="E619" i="19" s="1"/>
  <c r="L618" i="19"/>
  <c r="K618" i="19"/>
  <c r="D618" i="19"/>
  <c r="C618" i="19"/>
  <c r="F618" i="19" s="1"/>
  <c r="B618" i="19"/>
  <c r="E618" i="19" s="1"/>
  <c r="L617" i="19"/>
  <c r="K617" i="19"/>
  <c r="D617" i="19"/>
  <c r="C617" i="19"/>
  <c r="F617" i="19" s="1"/>
  <c r="B617" i="19"/>
  <c r="E617" i="19" s="1"/>
  <c r="L616" i="19"/>
  <c r="K616" i="19"/>
  <c r="D616" i="19"/>
  <c r="C616" i="19"/>
  <c r="F616" i="19" s="1"/>
  <c r="B616" i="19"/>
  <c r="E616" i="19" s="1"/>
  <c r="L615" i="19"/>
  <c r="K615" i="19"/>
  <c r="D615" i="19"/>
  <c r="C615" i="19"/>
  <c r="F615" i="19" s="1"/>
  <c r="B615" i="19"/>
  <c r="E615" i="19" s="1"/>
  <c r="L614" i="19"/>
  <c r="K614" i="19"/>
  <c r="D614" i="19"/>
  <c r="C614" i="19"/>
  <c r="F614" i="19" s="1"/>
  <c r="B614" i="19"/>
  <c r="E614" i="19" s="1"/>
  <c r="L613" i="19"/>
  <c r="K613" i="19"/>
  <c r="D613" i="19"/>
  <c r="C613" i="19"/>
  <c r="F613" i="19" s="1"/>
  <c r="B613" i="19"/>
  <c r="E613" i="19" s="1"/>
  <c r="L612" i="19"/>
  <c r="K612" i="19"/>
  <c r="D612" i="19"/>
  <c r="C612" i="19"/>
  <c r="F612" i="19" s="1"/>
  <c r="B612" i="19"/>
  <c r="E612" i="19" s="1"/>
  <c r="L611" i="19"/>
  <c r="K611" i="19"/>
  <c r="D611" i="19"/>
  <c r="C611" i="19"/>
  <c r="F611" i="19" s="1"/>
  <c r="B611" i="19"/>
  <c r="E611" i="19" s="1"/>
  <c r="L610" i="19"/>
  <c r="K610" i="19"/>
  <c r="D610" i="19"/>
  <c r="C610" i="19"/>
  <c r="F610" i="19" s="1"/>
  <c r="B610" i="19"/>
  <c r="E610" i="19" s="1"/>
  <c r="L609" i="19"/>
  <c r="K609" i="19"/>
  <c r="D609" i="19"/>
  <c r="C609" i="19"/>
  <c r="F609" i="19" s="1"/>
  <c r="B609" i="19"/>
  <c r="E609" i="19" s="1"/>
  <c r="L608" i="19"/>
  <c r="K608" i="19"/>
  <c r="D608" i="19"/>
  <c r="C608" i="19"/>
  <c r="F608" i="19" s="1"/>
  <c r="B608" i="19"/>
  <c r="E608" i="19" s="1"/>
  <c r="L607" i="19"/>
  <c r="K607" i="19"/>
  <c r="D607" i="19"/>
  <c r="C607" i="19"/>
  <c r="F607" i="19" s="1"/>
  <c r="B607" i="19"/>
  <c r="E607" i="19" s="1"/>
  <c r="L606" i="19"/>
  <c r="K606" i="19"/>
  <c r="D606" i="19"/>
  <c r="C606" i="19"/>
  <c r="F606" i="19" s="1"/>
  <c r="B606" i="19"/>
  <c r="E606" i="19" s="1"/>
  <c r="L605" i="19"/>
  <c r="K605" i="19"/>
  <c r="D605" i="19"/>
  <c r="C605" i="19"/>
  <c r="F605" i="19" s="1"/>
  <c r="B605" i="19"/>
  <c r="E605" i="19" s="1"/>
  <c r="L604" i="19"/>
  <c r="K604" i="19"/>
  <c r="D604" i="19"/>
  <c r="C604" i="19"/>
  <c r="F604" i="19" s="1"/>
  <c r="B604" i="19"/>
  <c r="E604" i="19" s="1"/>
  <c r="L603" i="19"/>
  <c r="K603" i="19"/>
  <c r="D603" i="19"/>
  <c r="C603" i="19"/>
  <c r="F603" i="19" s="1"/>
  <c r="B603" i="19"/>
  <c r="E603" i="19" s="1"/>
  <c r="L602" i="19"/>
  <c r="K602" i="19"/>
  <c r="D602" i="19"/>
  <c r="C602" i="19"/>
  <c r="F602" i="19" s="1"/>
  <c r="B602" i="19"/>
  <c r="E602" i="19" s="1"/>
  <c r="L601" i="19"/>
  <c r="K601" i="19"/>
  <c r="D601" i="19"/>
  <c r="C601" i="19"/>
  <c r="F601" i="19" s="1"/>
  <c r="B601" i="19"/>
  <c r="E601" i="19" s="1"/>
  <c r="L600" i="19"/>
  <c r="K600" i="19"/>
  <c r="D600" i="19"/>
  <c r="C600" i="19"/>
  <c r="F600" i="19" s="1"/>
  <c r="B600" i="19"/>
  <c r="E600" i="19" s="1"/>
  <c r="L599" i="19"/>
  <c r="K599" i="19"/>
  <c r="D599" i="19"/>
  <c r="C599" i="19"/>
  <c r="F599" i="19" s="1"/>
  <c r="B599" i="19"/>
  <c r="E599" i="19" s="1"/>
  <c r="L598" i="19"/>
  <c r="K598" i="19"/>
  <c r="D598" i="19"/>
  <c r="C598" i="19"/>
  <c r="F598" i="19" s="1"/>
  <c r="B598" i="19"/>
  <c r="E598" i="19" s="1"/>
  <c r="L597" i="19"/>
  <c r="K597" i="19"/>
  <c r="D597" i="19"/>
  <c r="C597" i="19"/>
  <c r="F597" i="19" s="1"/>
  <c r="B597" i="19"/>
  <c r="E597" i="19" s="1"/>
  <c r="L596" i="19"/>
  <c r="K596" i="19"/>
  <c r="D596" i="19"/>
  <c r="C596" i="19"/>
  <c r="F596" i="19" s="1"/>
  <c r="B596" i="19"/>
  <c r="E596" i="19" s="1"/>
  <c r="L595" i="19"/>
  <c r="K595" i="19"/>
  <c r="D595" i="19"/>
  <c r="C595" i="19"/>
  <c r="F595" i="19" s="1"/>
  <c r="B595" i="19"/>
  <c r="E595" i="19" s="1"/>
  <c r="L594" i="19"/>
  <c r="K594" i="19"/>
  <c r="D594" i="19"/>
  <c r="C594" i="19"/>
  <c r="F594" i="19" s="1"/>
  <c r="B594" i="19"/>
  <c r="E594" i="19" s="1"/>
  <c r="L593" i="19"/>
  <c r="K593" i="19"/>
  <c r="D593" i="19"/>
  <c r="C593" i="19"/>
  <c r="F593" i="19" s="1"/>
  <c r="B593" i="19"/>
  <c r="E593" i="19" s="1"/>
  <c r="L592" i="19"/>
  <c r="K592" i="19"/>
  <c r="D592" i="19"/>
  <c r="C592" i="19"/>
  <c r="F592" i="19" s="1"/>
  <c r="B592" i="19"/>
  <c r="E592" i="19" s="1"/>
  <c r="L591" i="19"/>
  <c r="K591" i="19"/>
  <c r="D591" i="19"/>
  <c r="C591" i="19"/>
  <c r="F591" i="19" s="1"/>
  <c r="B591" i="19"/>
  <c r="E591" i="19" s="1"/>
  <c r="L590" i="19"/>
  <c r="K590" i="19"/>
  <c r="D590" i="19"/>
  <c r="C590" i="19"/>
  <c r="F590" i="19" s="1"/>
  <c r="B590" i="19"/>
  <c r="E590" i="19" s="1"/>
  <c r="L589" i="19"/>
  <c r="K589" i="19"/>
  <c r="D589" i="19"/>
  <c r="C589" i="19"/>
  <c r="F589" i="19" s="1"/>
  <c r="B589" i="19"/>
  <c r="E589" i="19" s="1"/>
  <c r="L588" i="19"/>
  <c r="K588" i="19"/>
  <c r="D588" i="19"/>
  <c r="C588" i="19"/>
  <c r="F588" i="19" s="1"/>
  <c r="B588" i="19"/>
  <c r="E588" i="19" s="1"/>
  <c r="L587" i="19"/>
  <c r="K587" i="19"/>
  <c r="D587" i="19"/>
  <c r="C587" i="19"/>
  <c r="F587" i="19" s="1"/>
  <c r="B587" i="19"/>
  <c r="E587" i="19" s="1"/>
  <c r="L586" i="19"/>
  <c r="K586" i="19"/>
  <c r="D586" i="19"/>
  <c r="C586" i="19"/>
  <c r="F586" i="19" s="1"/>
  <c r="B586" i="19"/>
  <c r="E586" i="19" s="1"/>
  <c r="L585" i="19"/>
  <c r="K585" i="19"/>
  <c r="D585" i="19"/>
  <c r="C585" i="19"/>
  <c r="F585" i="19" s="1"/>
  <c r="B585" i="19"/>
  <c r="E585" i="19" s="1"/>
  <c r="L584" i="19"/>
  <c r="K584" i="19"/>
  <c r="D584" i="19"/>
  <c r="C584" i="19"/>
  <c r="F584" i="19" s="1"/>
  <c r="B584" i="19"/>
  <c r="E584" i="19" s="1"/>
  <c r="L583" i="19"/>
  <c r="K583" i="19"/>
  <c r="D583" i="19"/>
  <c r="C583" i="19"/>
  <c r="F583" i="19" s="1"/>
  <c r="B583" i="19"/>
  <c r="E583" i="19" s="1"/>
  <c r="L582" i="19"/>
  <c r="K582" i="19"/>
  <c r="D582" i="19"/>
  <c r="C582" i="19"/>
  <c r="F582" i="19" s="1"/>
  <c r="B582" i="19"/>
  <c r="E582" i="19" s="1"/>
  <c r="L581" i="19"/>
  <c r="K581" i="19"/>
  <c r="D581" i="19"/>
  <c r="C581" i="19"/>
  <c r="F581" i="19" s="1"/>
  <c r="B581" i="19"/>
  <c r="E581" i="19" s="1"/>
  <c r="L580" i="19"/>
  <c r="K580" i="19"/>
  <c r="D580" i="19"/>
  <c r="C580" i="19"/>
  <c r="F580" i="19" s="1"/>
  <c r="B580" i="19"/>
  <c r="E580" i="19" s="1"/>
  <c r="L579" i="19"/>
  <c r="K579" i="19"/>
  <c r="D579" i="19"/>
  <c r="C579" i="19"/>
  <c r="F579" i="19" s="1"/>
  <c r="B579" i="19"/>
  <c r="E579" i="19" s="1"/>
  <c r="L578" i="19"/>
  <c r="K578" i="19"/>
  <c r="D578" i="19"/>
  <c r="C578" i="19"/>
  <c r="F578" i="19" s="1"/>
  <c r="B578" i="19"/>
  <c r="E578" i="19" s="1"/>
  <c r="L577" i="19"/>
  <c r="K577" i="19"/>
  <c r="D577" i="19"/>
  <c r="C577" i="19"/>
  <c r="F577" i="19" s="1"/>
  <c r="B577" i="19"/>
  <c r="E577" i="19" s="1"/>
  <c r="L576" i="19"/>
  <c r="K576" i="19"/>
  <c r="D576" i="19"/>
  <c r="C576" i="19"/>
  <c r="F576" i="19" s="1"/>
  <c r="B576" i="19"/>
  <c r="E576" i="19" s="1"/>
  <c r="L575" i="19"/>
  <c r="K575" i="19"/>
  <c r="D575" i="19"/>
  <c r="C575" i="19"/>
  <c r="F575" i="19" s="1"/>
  <c r="B575" i="19"/>
  <c r="E575" i="19" s="1"/>
  <c r="L574" i="19"/>
  <c r="K574" i="19"/>
  <c r="D574" i="19"/>
  <c r="C574" i="19"/>
  <c r="F574" i="19" s="1"/>
  <c r="B574" i="19"/>
  <c r="E574" i="19" s="1"/>
  <c r="L573" i="19"/>
  <c r="K573" i="19"/>
  <c r="D573" i="19"/>
  <c r="C573" i="19"/>
  <c r="F573" i="19" s="1"/>
  <c r="B573" i="19"/>
  <c r="E573" i="19" s="1"/>
  <c r="L572" i="19"/>
  <c r="K572" i="19"/>
  <c r="D572" i="19"/>
  <c r="C572" i="19"/>
  <c r="F572" i="19" s="1"/>
  <c r="B572" i="19"/>
  <c r="E572" i="19" s="1"/>
  <c r="L571" i="19"/>
  <c r="K571" i="19"/>
  <c r="D571" i="19"/>
  <c r="C571" i="19"/>
  <c r="F571" i="19" s="1"/>
  <c r="B571" i="19"/>
  <c r="E571" i="19" s="1"/>
  <c r="L570" i="19"/>
  <c r="K570" i="19"/>
  <c r="D570" i="19"/>
  <c r="C570" i="19"/>
  <c r="F570" i="19" s="1"/>
  <c r="B570" i="19"/>
  <c r="E570" i="19" s="1"/>
  <c r="L569" i="19"/>
  <c r="K569" i="19"/>
  <c r="D569" i="19"/>
  <c r="C569" i="19"/>
  <c r="F569" i="19" s="1"/>
  <c r="B569" i="19"/>
  <c r="E569" i="19" s="1"/>
  <c r="L568" i="19"/>
  <c r="K568" i="19"/>
  <c r="D568" i="19"/>
  <c r="C568" i="19"/>
  <c r="F568" i="19" s="1"/>
  <c r="B568" i="19"/>
  <c r="E568" i="19" s="1"/>
  <c r="L567" i="19"/>
  <c r="K567" i="19"/>
  <c r="D567" i="19"/>
  <c r="C567" i="19"/>
  <c r="F567" i="19" s="1"/>
  <c r="B567" i="19"/>
  <c r="E567" i="19" s="1"/>
  <c r="L566" i="19"/>
  <c r="K566" i="19"/>
  <c r="D566" i="19"/>
  <c r="C566" i="19"/>
  <c r="F566" i="19" s="1"/>
  <c r="B566" i="19"/>
  <c r="E566" i="19" s="1"/>
  <c r="L565" i="19"/>
  <c r="K565" i="19"/>
  <c r="D565" i="19"/>
  <c r="C565" i="19"/>
  <c r="F565" i="19" s="1"/>
  <c r="B565" i="19"/>
  <c r="E565" i="19" s="1"/>
  <c r="L564" i="19"/>
  <c r="K564" i="19"/>
  <c r="D564" i="19"/>
  <c r="C564" i="19"/>
  <c r="F564" i="19" s="1"/>
  <c r="B564" i="19"/>
  <c r="E564" i="19" s="1"/>
  <c r="L563" i="19"/>
  <c r="K563" i="19"/>
  <c r="D563" i="19"/>
  <c r="C563" i="19"/>
  <c r="F563" i="19" s="1"/>
  <c r="B563" i="19"/>
  <c r="E563" i="19" s="1"/>
  <c r="L562" i="19"/>
  <c r="K562" i="19"/>
  <c r="D562" i="19"/>
  <c r="C562" i="19"/>
  <c r="F562" i="19" s="1"/>
  <c r="B562" i="19"/>
  <c r="E562" i="19" s="1"/>
  <c r="L561" i="19"/>
  <c r="K561" i="19"/>
  <c r="D561" i="19"/>
  <c r="C561" i="19"/>
  <c r="F561" i="19" s="1"/>
  <c r="B561" i="19"/>
  <c r="E561" i="19" s="1"/>
  <c r="L560" i="19"/>
  <c r="K560" i="19"/>
  <c r="D560" i="19"/>
  <c r="C560" i="19"/>
  <c r="F560" i="19" s="1"/>
  <c r="B560" i="19"/>
  <c r="E560" i="19" s="1"/>
  <c r="L559" i="19"/>
  <c r="K559" i="19"/>
  <c r="D559" i="19"/>
  <c r="C559" i="19"/>
  <c r="F559" i="19" s="1"/>
  <c r="B559" i="19"/>
  <c r="E559" i="19" s="1"/>
  <c r="L558" i="19"/>
  <c r="K558" i="19"/>
  <c r="D558" i="19"/>
  <c r="C558" i="19"/>
  <c r="F558" i="19" s="1"/>
  <c r="B558" i="19"/>
  <c r="E558" i="19" s="1"/>
  <c r="L557" i="19"/>
  <c r="K557" i="19"/>
  <c r="D557" i="19"/>
  <c r="C557" i="19"/>
  <c r="F557" i="19" s="1"/>
  <c r="B557" i="19"/>
  <c r="E557" i="19" s="1"/>
  <c r="L556" i="19"/>
  <c r="K556" i="19"/>
  <c r="D556" i="19"/>
  <c r="C556" i="19"/>
  <c r="F556" i="19" s="1"/>
  <c r="B556" i="19"/>
  <c r="E556" i="19" s="1"/>
  <c r="L555" i="19"/>
  <c r="K555" i="19"/>
  <c r="D555" i="19"/>
  <c r="C555" i="19"/>
  <c r="F555" i="19" s="1"/>
  <c r="B555" i="19"/>
  <c r="E555" i="19" s="1"/>
  <c r="L554" i="19"/>
  <c r="K554" i="19"/>
  <c r="D554" i="19"/>
  <c r="C554" i="19"/>
  <c r="F554" i="19" s="1"/>
  <c r="B554" i="19"/>
  <c r="E554" i="19" s="1"/>
  <c r="L553" i="19"/>
  <c r="K553" i="19"/>
  <c r="D553" i="19"/>
  <c r="C553" i="19"/>
  <c r="F553" i="19" s="1"/>
  <c r="B553" i="19"/>
  <c r="E553" i="19" s="1"/>
  <c r="L552" i="19"/>
  <c r="K552" i="19"/>
  <c r="D552" i="19"/>
  <c r="C552" i="19"/>
  <c r="F552" i="19" s="1"/>
  <c r="B552" i="19"/>
  <c r="E552" i="19" s="1"/>
  <c r="L551" i="19"/>
  <c r="K551" i="19"/>
  <c r="D551" i="19"/>
  <c r="C551" i="19"/>
  <c r="F551" i="19" s="1"/>
  <c r="B551" i="19"/>
  <c r="E551" i="19" s="1"/>
  <c r="L550" i="19"/>
  <c r="K550" i="19"/>
  <c r="D550" i="19"/>
  <c r="C550" i="19"/>
  <c r="F550" i="19" s="1"/>
  <c r="B550" i="19"/>
  <c r="E550" i="19" s="1"/>
  <c r="L549" i="19"/>
  <c r="K549" i="19"/>
  <c r="D549" i="19"/>
  <c r="C549" i="19"/>
  <c r="F549" i="19" s="1"/>
  <c r="B549" i="19"/>
  <c r="E549" i="19" s="1"/>
  <c r="L548" i="19"/>
  <c r="K548" i="19"/>
  <c r="D548" i="19"/>
  <c r="C548" i="19"/>
  <c r="F548" i="19" s="1"/>
  <c r="B548" i="19"/>
  <c r="E548" i="19" s="1"/>
  <c r="L547" i="19"/>
  <c r="K547" i="19"/>
  <c r="D547" i="19"/>
  <c r="C547" i="19"/>
  <c r="F547" i="19" s="1"/>
  <c r="B547" i="19"/>
  <c r="E547" i="19" s="1"/>
  <c r="L546" i="19"/>
  <c r="K546" i="19"/>
  <c r="D546" i="19"/>
  <c r="C546" i="19"/>
  <c r="F546" i="19" s="1"/>
  <c r="B546" i="19"/>
  <c r="E546" i="19" s="1"/>
  <c r="L545" i="19"/>
  <c r="K545" i="19"/>
  <c r="D545" i="19"/>
  <c r="C545" i="19"/>
  <c r="F545" i="19" s="1"/>
  <c r="B545" i="19"/>
  <c r="E545" i="19" s="1"/>
  <c r="L544" i="19"/>
  <c r="K544" i="19"/>
  <c r="D544" i="19"/>
  <c r="C544" i="19"/>
  <c r="F544" i="19" s="1"/>
  <c r="B544" i="19"/>
  <c r="E544" i="19" s="1"/>
  <c r="L543" i="19"/>
  <c r="K543" i="19"/>
  <c r="D543" i="19"/>
  <c r="C543" i="19"/>
  <c r="F543" i="19" s="1"/>
  <c r="B543" i="19"/>
  <c r="E543" i="19" s="1"/>
  <c r="L542" i="19"/>
  <c r="K542" i="19"/>
  <c r="D542" i="19"/>
  <c r="C542" i="19"/>
  <c r="F542" i="19" s="1"/>
  <c r="B542" i="19"/>
  <c r="E542" i="19" s="1"/>
  <c r="L541" i="19"/>
  <c r="K541" i="19"/>
  <c r="D541" i="19"/>
  <c r="C541" i="19"/>
  <c r="F541" i="19" s="1"/>
  <c r="B541" i="19"/>
  <c r="E541" i="19" s="1"/>
  <c r="L540" i="19"/>
  <c r="K540" i="19"/>
  <c r="D540" i="19"/>
  <c r="C540" i="19"/>
  <c r="F540" i="19" s="1"/>
  <c r="B540" i="19"/>
  <c r="E540" i="19" s="1"/>
  <c r="L539" i="19"/>
  <c r="K539" i="19"/>
  <c r="D539" i="19"/>
  <c r="C539" i="19"/>
  <c r="F539" i="19" s="1"/>
  <c r="B539" i="19"/>
  <c r="E539" i="19" s="1"/>
  <c r="L538" i="19"/>
  <c r="K538" i="19"/>
  <c r="D538" i="19"/>
  <c r="C538" i="19"/>
  <c r="F538" i="19" s="1"/>
  <c r="B538" i="19"/>
  <c r="E538" i="19" s="1"/>
  <c r="L537" i="19"/>
  <c r="K537" i="19"/>
  <c r="D537" i="19"/>
  <c r="C537" i="19"/>
  <c r="F537" i="19" s="1"/>
  <c r="B537" i="19"/>
  <c r="E537" i="19" s="1"/>
  <c r="L536" i="19"/>
  <c r="K536" i="19"/>
  <c r="D536" i="19"/>
  <c r="C536" i="19"/>
  <c r="F536" i="19" s="1"/>
  <c r="B536" i="19"/>
  <c r="E536" i="19" s="1"/>
  <c r="L535" i="19"/>
  <c r="K535" i="19"/>
  <c r="D535" i="19"/>
  <c r="C535" i="19"/>
  <c r="F535" i="19" s="1"/>
  <c r="B535" i="19"/>
  <c r="E535" i="19" s="1"/>
  <c r="L534" i="19"/>
  <c r="K534" i="19"/>
  <c r="D534" i="19"/>
  <c r="C534" i="19"/>
  <c r="F534" i="19" s="1"/>
  <c r="B534" i="19"/>
  <c r="E534" i="19" s="1"/>
  <c r="L533" i="19"/>
  <c r="K533" i="19"/>
  <c r="D533" i="19"/>
  <c r="C533" i="19"/>
  <c r="F533" i="19" s="1"/>
  <c r="B533" i="19"/>
  <c r="E533" i="19" s="1"/>
  <c r="L532" i="19"/>
  <c r="K532" i="19"/>
  <c r="D532" i="19"/>
  <c r="C532" i="19"/>
  <c r="F532" i="19" s="1"/>
  <c r="B532" i="19"/>
  <c r="E532" i="19" s="1"/>
  <c r="L531" i="19"/>
  <c r="K531" i="19"/>
  <c r="D531" i="19"/>
  <c r="C531" i="19"/>
  <c r="F531" i="19" s="1"/>
  <c r="B531" i="19"/>
  <c r="E531" i="19" s="1"/>
  <c r="L530" i="19"/>
  <c r="K530" i="19"/>
  <c r="D530" i="19"/>
  <c r="C530" i="19"/>
  <c r="F530" i="19" s="1"/>
  <c r="B530" i="19"/>
  <c r="E530" i="19" s="1"/>
  <c r="L529" i="19"/>
  <c r="K529" i="19"/>
  <c r="D529" i="19"/>
  <c r="C529" i="19"/>
  <c r="F529" i="19" s="1"/>
  <c r="B529" i="19"/>
  <c r="E529" i="19" s="1"/>
  <c r="L528" i="19"/>
  <c r="K528" i="19"/>
  <c r="D528" i="19"/>
  <c r="C528" i="19"/>
  <c r="F528" i="19" s="1"/>
  <c r="B528" i="19"/>
  <c r="E528" i="19" s="1"/>
  <c r="L527" i="19"/>
  <c r="K527" i="19"/>
  <c r="D527" i="19"/>
  <c r="C527" i="19"/>
  <c r="F527" i="19" s="1"/>
  <c r="B527" i="19"/>
  <c r="E527" i="19" s="1"/>
  <c r="L526" i="19"/>
  <c r="K526" i="19"/>
  <c r="D526" i="19"/>
  <c r="C526" i="19"/>
  <c r="F526" i="19" s="1"/>
  <c r="B526" i="19"/>
  <c r="E526" i="19" s="1"/>
  <c r="L525" i="19"/>
  <c r="K525" i="19"/>
  <c r="D525" i="19"/>
  <c r="C525" i="19"/>
  <c r="F525" i="19" s="1"/>
  <c r="B525" i="19"/>
  <c r="E525" i="19" s="1"/>
  <c r="L524" i="19"/>
  <c r="K524" i="19"/>
  <c r="D524" i="19"/>
  <c r="C524" i="19"/>
  <c r="F524" i="19" s="1"/>
  <c r="B524" i="19"/>
  <c r="E524" i="19" s="1"/>
  <c r="L523" i="19"/>
  <c r="K523" i="19"/>
  <c r="D523" i="19"/>
  <c r="C523" i="19"/>
  <c r="F523" i="19" s="1"/>
  <c r="B523" i="19"/>
  <c r="E523" i="19" s="1"/>
  <c r="L522" i="19"/>
  <c r="K522" i="19"/>
  <c r="D522" i="19"/>
  <c r="C522" i="19"/>
  <c r="F522" i="19" s="1"/>
  <c r="B522" i="19"/>
  <c r="E522" i="19" s="1"/>
  <c r="L521" i="19"/>
  <c r="K521" i="19"/>
  <c r="D521" i="19"/>
  <c r="C521" i="19"/>
  <c r="F521" i="19" s="1"/>
  <c r="B521" i="19"/>
  <c r="E521" i="19" s="1"/>
  <c r="L520" i="19"/>
  <c r="K520" i="19"/>
  <c r="D520" i="19"/>
  <c r="C520" i="19"/>
  <c r="F520" i="19" s="1"/>
  <c r="B520" i="19"/>
  <c r="E520" i="19" s="1"/>
  <c r="L519" i="19"/>
  <c r="K519" i="19"/>
  <c r="D519" i="19"/>
  <c r="C519" i="19"/>
  <c r="F519" i="19" s="1"/>
  <c r="B519" i="19"/>
  <c r="E519" i="19" s="1"/>
  <c r="L518" i="19"/>
  <c r="K518" i="19"/>
  <c r="D518" i="19"/>
  <c r="C518" i="19"/>
  <c r="F518" i="19" s="1"/>
  <c r="B518" i="19"/>
  <c r="E518" i="19" s="1"/>
  <c r="L517" i="19"/>
  <c r="K517" i="19"/>
  <c r="D517" i="19"/>
  <c r="C517" i="19"/>
  <c r="F517" i="19" s="1"/>
  <c r="B517" i="19"/>
  <c r="E517" i="19" s="1"/>
  <c r="L516" i="19"/>
  <c r="K516" i="19"/>
  <c r="D516" i="19"/>
  <c r="C516" i="19"/>
  <c r="F516" i="19" s="1"/>
  <c r="B516" i="19"/>
  <c r="E516" i="19" s="1"/>
  <c r="L515" i="19"/>
  <c r="K515" i="19"/>
  <c r="D515" i="19"/>
  <c r="C515" i="19"/>
  <c r="F515" i="19" s="1"/>
  <c r="B515" i="19"/>
  <c r="E515" i="19" s="1"/>
  <c r="L514" i="19"/>
  <c r="K514" i="19"/>
  <c r="D514" i="19"/>
  <c r="C514" i="19"/>
  <c r="F514" i="19" s="1"/>
  <c r="B514" i="19"/>
  <c r="E514" i="19" s="1"/>
  <c r="L513" i="19"/>
  <c r="K513" i="19"/>
  <c r="D513" i="19"/>
  <c r="C513" i="19"/>
  <c r="F513" i="19" s="1"/>
  <c r="B513" i="19"/>
  <c r="E513" i="19" s="1"/>
  <c r="L512" i="19"/>
  <c r="K512" i="19"/>
  <c r="D512" i="19"/>
  <c r="C512" i="19"/>
  <c r="F512" i="19" s="1"/>
  <c r="B512" i="19"/>
  <c r="E512" i="19" s="1"/>
  <c r="L511" i="19"/>
  <c r="K511" i="19"/>
  <c r="D511" i="19"/>
  <c r="C511" i="19"/>
  <c r="F511" i="19" s="1"/>
  <c r="B511" i="19"/>
  <c r="E511" i="19" s="1"/>
  <c r="L510" i="19"/>
  <c r="K510" i="19"/>
  <c r="D510" i="19"/>
  <c r="C510" i="19"/>
  <c r="F510" i="19" s="1"/>
  <c r="B510" i="19"/>
  <c r="E510" i="19" s="1"/>
  <c r="L509" i="19"/>
  <c r="K509" i="19"/>
  <c r="D509" i="19"/>
  <c r="C509" i="19"/>
  <c r="F509" i="19" s="1"/>
  <c r="B509" i="19"/>
  <c r="E509" i="19" s="1"/>
  <c r="L508" i="19"/>
  <c r="K508" i="19"/>
  <c r="D508" i="19"/>
  <c r="C508" i="19"/>
  <c r="F508" i="19" s="1"/>
  <c r="B508" i="19"/>
  <c r="E508" i="19" s="1"/>
  <c r="L507" i="19"/>
  <c r="K507" i="19"/>
  <c r="D507" i="19"/>
  <c r="C507" i="19"/>
  <c r="F507" i="19" s="1"/>
  <c r="B507" i="19"/>
  <c r="E507" i="19" s="1"/>
  <c r="L506" i="19"/>
  <c r="K506" i="19"/>
  <c r="D506" i="19"/>
  <c r="C506" i="19"/>
  <c r="F506" i="19" s="1"/>
  <c r="B506" i="19"/>
  <c r="E506" i="19" s="1"/>
  <c r="L505" i="19"/>
  <c r="K505" i="19"/>
  <c r="D505" i="19"/>
  <c r="C505" i="19"/>
  <c r="F505" i="19" s="1"/>
  <c r="B505" i="19"/>
  <c r="E505" i="19" s="1"/>
  <c r="L504" i="19"/>
  <c r="K504" i="19"/>
  <c r="D504" i="19"/>
  <c r="C504" i="19"/>
  <c r="F504" i="19" s="1"/>
  <c r="B504" i="19"/>
  <c r="E504" i="19" s="1"/>
  <c r="L503" i="19"/>
  <c r="K503" i="19"/>
  <c r="D503" i="19"/>
  <c r="C503" i="19"/>
  <c r="F503" i="19" s="1"/>
  <c r="B503" i="19"/>
  <c r="E503" i="19" s="1"/>
  <c r="L502" i="19"/>
  <c r="K502" i="19"/>
  <c r="D502" i="19"/>
  <c r="C502" i="19"/>
  <c r="F502" i="19" s="1"/>
  <c r="B502" i="19"/>
  <c r="E502" i="19" s="1"/>
  <c r="L501" i="19"/>
  <c r="K501" i="19"/>
  <c r="D501" i="19"/>
  <c r="C501" i="19"/>
  <c r="F501" i="19" s="1"/>
  <c r="B501" i="19"/>
  <c r="E501" i="19" s="1"/>
  <c r="L500" i="19"/>
  <c r="K500" i="19"/>
  <c r="D500" i="19"/>
  <c r="C500" i="19"/>
  <c r="F500" i="19" s="1"/>
  <c r="B500" i="19"/>
  <c r="E500" i="19" s="1"/>
  <c r="L499" i="19"/>
  <c r="K499" i="19"/>
  <c r="D499" i="19"/>
  <c r="C499" i="19"/>
  <c r="F499" i="19" s="1"/>
  <c r="B499" i="19"/>
  <c r="E499" i="19" s="1"/>
  <c r="L498" i="19"/>
  <c r="K498" i="19"/>
  <c r="D498" i="19"/>
  <c r="C498" i="19"/>
  <c r="F498" i="19" s="1"/>
  <c r="B498" i="19"/>
  <c r="E498" i="19" s="1"/>
  <c r="L497" i="19"/>
  <c r="K497" i="19"/>
  <c r="D497" i="19"/>
  <c r="C497" i="19"/>
  <c r="F497" i="19" s="1"/>
  <c r="B497" i="19"/>
  <c r="E497" i="19" s="1"/>
  <c r="L496" i="19"/>
  <c r="K496" i="19"/>
  <c r="D496" i="19"/>
  <c r="C496" i="19"/>
  <c r="F496" i="19" s="1"/>
  <c r="B496" i="19"/>
  <c r="E496" i="19" s="1"/>
  <c r="L495" i="19"/>
  <c r="K495" i="19"/>
  <c r="D495" i="19"/>
  <c r="C495" i="19"/>
  <c r="F495" i="19" s="1"/>
  <c r="B495" i="19"/>
  <c r="E495" i="19" s="1"/>
  <c r="L494" i="19"/>
  <c r="K494" i="19"/>
  <c r="D494" i="19"/>
  <c r="C494" i="19"/>
  <c r="F494" i="19" s="1"/>
  <c r="B494" i="19"/>
  <c r="E494" i="19" s="1"/>
  <c r="L493" i="19"/>
  <c r="K493" i="19"/>
  <c r="D493" i="19"/>
  <c r="C493" i="19"/>
  <c r="F493" i="19" s="1"/>
  <c r="B493" i="19"/>
  <c r="E493" i="19" s="1"/>
  <c r="L492" i="19"/>
  <c r="K492" i="19"/>
  <c r="D492" i="19"/>
  <c r="C492" i="19"/>
  <c r="F492" i="19" s="1"/>
  <c r="B492" i="19"/>
  <c r="E492" i="19" s="1"/>
  <c r="L491" i="19"/>
  <c r="K491" i="19"/>
  <c r="D491" i="19"/>
  <c r="C491" i="19"/>
  <c r="F491" i="19" s="1"/>
  <c r="B491" i="19"/>
  <c r="E491" i="19" s="1"/>
  <c r="L490" i="19"/>
  <c r="K490" i="19"/>
  <c r="D490" i="19"/>
  <c r="C490" i="19"/>
  <c r="F490" i="19" s="1"/>
  <c r="B490" i="19"/>
  <c r="E490" i="19" s="1"/>
  <c r="L489" i="19"/>
  <c r="K489" i="19"/>
  <c r="D489" i="19"/>
  <c r="C489" i="19"/>
  <c r="F489" i="19" s="1"/>
  <c r="B489" i="19"/>
  <c r="E489" i="19" s="1"/>
  <c r="L488" i="19"/>
  <c r="K488" i="19"/>
  <c r="D488" i="19"/>
  <c r="C488" i="19"/>
  <c r="F488" i="19" s="1"/>
  <c r="B488" i="19"/>
  <c r="E488" i="19" s="1"/>
  <c r="L487" i="19"/>
  <c r="K487" i="19"/>
  <c r="D487" i="19"/>
  <c r="C487" i="19"/>
  <c r="F487" i="19" s="1"/>
  <c r="B487" i="19"/>
  <c r="E487" i="19" s="1"/>
  <c r="L486" i="19"/>
  <c r="K486" i="19"/>
  <c r="D486" i="19"/>
  <c r="C486" i="19"/>
  <c r="F486" i="19" s="1"/>
  <c r="B486" i="19"/>
  <c r="E486" i="19" s="1"/>
  <c r="L485" i="19"/>
  <c r="K485" i="19"/>
  <c r="D485" i="19"/>
  <c r="C485" i="19"/>
  <c r="F485" i="19" s="1"/>
  <c r="B485" i="19"/>
  <c r="E485" i="19" s="1"/>
  <c r="L484" i="19"/>
  <c r="K484" i="19"/>
  <c r="D484" i="19"/>
  <c r="C484" i="19"/>
  <c r="F484" i="19" s="1"/>
  <c r="B484" i="19"/>
  <c r="E484" i="19" s="1"/>
  <c r="L483" i="19"/>
  <c r="K483" i="19"/>
  <c r="D483" i="19"/>
  <c r="C483" i="19"/>
  <c r="F483" i="19" s="1"/>
  <c r="B483" i="19"/>
  <c r="E483" i="19" s="1"/>
  <c r="L482" i="19"/>
  <c r="K482" i="19"/>
  <c r="D482" i="19"/>
  <c r="C482" i="19"/>
  <c r="F482" i="19" s="1"/>
  <c r="B482" i="19"/>
  <c r="E482" i="19" s="1"/>
  <c r="L481" i="19"/>
  <c r="K481" i="19"/>
  <c r="D481" i="19"/>
  <c r="C481" i="19"/>
  <c r="F481" i="19" s="1"/>
  <c r="B481" i="19"/>
  <c r="E481" i="19" s="1"/>
  <c r="L480" i="19"/>
  <c r="K480" i="19"/>
  <c r="D480" i="19"/>
  <c r="C480" i="19"/>
  <c r="F480" i="19" s="1"/>
  <c r="B480" i="19"/>
  <c r="E480" i="19" s="1"/>
  <c r="L479" i="19"/>
  <c r="K479" i="19"/>
  <c r="D479" i="19"/>
  <c r="C479" i="19"/>
  <c r="F479" i="19" s="1"/>
  <c r="B479" i="19"/>
  <c r="E479" i="19" s="1"/>
  <c r="L478" i="19"/>
  <c r="K478" i="19"/>
  <c r="D478" i="19"/>
  <c r="C478" i="19"/>
  <c r="F478" i="19" s="1"/>
  <c r="B478" i="19"/>
  <c r="E478" i="19" s="1"/>
  <c r="L477" i="19"/>
  <c r="K477" i="19"/>
  <c r="D477" i="19"/>
  <c r="C477" i="19"/>
  <c r="F477" i="19" s="1"/>
  <c r="B477" i="19"/>
  <c r="E477" i="19" s="1"/>
  <c r="L476" i="19"/>
  <c r="K476" i="19"/>
  <c r="D476" i="19"/>
  <c r="C476" i="19"/>
  <c r="F476" i="19" s="1"/>
  <c r="B476" i="19"/>
  <c r="E476" i="19" s="1"/>
  <c r="L475" i="19"/>
  <c r="K475" i="19"/>
  <c r="D475" i="19"/>
  <c r="C475" i="19"/>
  <c r="F475" i="19" s="1"/>
  <c r="B475" i="19"/>
  <c r="E475" i="19" s="1"/>
  <c r="L474" i="19"/>
  <c r="K474" i="19"/>
  <c r="D474" i="19"/>
  <c r="C474" i="19"/>
  <c r="F474" i="19" s="1"/>
  <c r="B474" i="19"/>
  <c r="E474" i="19" s="1"/>
  <c r="L473" i="19"/>
  <c r="K473" i="19"/>
  <c r="D473" i="19"/>
  <c r="C473" i="19"/>
  <c r="F473" i="19" s="1"/>
  <c r="B473" i="19"/>
  <c r="E473" i="19" s="1"/>
  <c r="L472" i="19"/>
  <c r="K472" i="19"/>
  <c r="D472" i="19"/>
  <c r="C472" i="19"/>
  <c r="F472" i="19" s="1"/>
  <c r="B472" i="19"/>
  <c r="E472" i="19" s="1"/>
  <c r="L471" i="19"/>
  <c r="K471" i="19"/>
  <c r="D471" i="19"/>
  <c r="C471" i="19"/>
  <c r="F471" i="19" s="1"/>
  <c r="B471" i="19"/>
  <c r="E471" i="19" s="1"/>
  <c r="L470" i="19"/>
  <c r="K470" i="19"/>
  <c r="D470" i="19"/>
  <c r="C470" i="19"/>
  <c r="F470" i="19" s="1"/>
  <c r="B470" i="19"/>
  <c r="E470" i="19" s="1"/>
  <c r="L469" i="19"/>
  <c r="K469" i="19"/>
  <c r="D469" i="19"/>
  <c r="C469" i="19"/>
  <c r="F469" i="19" s="1"/>
  <c r="B469" i="19"/>
  <c r="E469" i="19" s="1"/>
  <c r="L468" i="19"/>
  <c r="K468" i="19"/>
  <c r="D468" i="19"/>
  <c r="C468" i="19"/>
  <c r="F468" i="19" s="1"/>
  <c r="B468" i="19"/>
  <c r="E468" i="19" s="1"/>
  <c r="L467" i="19"/>
  <c r="K467" i="19"/>
  <c r="D467" i="19"/>
  <c r="C467" i="19"/>
  <c r="F467" i="19" s="1"/>
  <c r="B467" i="19"/>
  <c r="E467" i="19" s="1"/>
  <c r="L466" i="19"/>
  <c r="K466" i="19"/>
  <c r="D466" i="19"/>
  <c r="C466" i="19"/>
  <c r="F466" i="19" s="1"/>
  <c r="B466" i="19"/>
  <c r="E466" i="19" s="1"/>
  <c r="L465" i="19"/>
  <c r="K465" i="19"/>
  <c r="D465" i="19"/>
  <c r="C465" i="19"/>
  <c r="F465" i="19" s="1"/>
  <c r="B465" i="19"/>
  <c r="E465" i="19" s="1"/>
  <c r="L464" i="19"/>
  <c r="K464" i="19"/>
  <c r="D464" i="19"/>
  <c r="C464" i="19"/>
  <c r="F464" i="19" s="1"/>
  <c r="B464" i="19"/>
  <c r="E464" i="19" s="1"/>
  <c r="L463" i="19"/>
  <c r="K463" i="19"/>
  <c r="D463" i="19"/>
  <c r="C463" i="19"/>
  <c r="F463" i="19" s="1"/>
  <c r="B463" i="19"/>
  <c r="E463" i="19" s="1"/>
  <c r="L462" i="19"/>
  <c r="K462" i="19"/>
  <c r="D462" i="19"/>
  <c r="C462" i="19"/>
  <c r="F462" i="19" s="1"/>
  <c r="B462" i="19"/>
  <c r="E462" i="19" s="1"/>
  <c r="L461" i="19"/>
  <c r="K461" i="19"/>
  <c r="D461" i="19"/>
  <c r="C461" i="19"/>
  <c r="F461" i="19" s="1"/>
  <c r="B461" i="19"/>
  <c r="E461" i="19" s="1"/>
  <c r="L460" i="19"/>
  <c r="K460" i="19"/>
  <c r="D460" i="19"/>
  <c r="C460" i="19"/>
  <c r="F460" i="19" s="1"/>
  <c r="B460" i="19"/>
  <c r="E460" i="19" s="1"/>
  <c r="L459" i="19"/>
  <c r="K459" i="19"/>
  <c r="D459" i="19"/>
  <c r="C459" i="19"/>
  <c r="F459" i="19" s="1"/>
  <c r="B459" i="19"/>
  <c r="E459" i="19" s="1"/>
  <c r="L458" i="19"/>
  <c r="K458" i="19"/>
  <c r="D458" i="19"/>
  <c r="C458" i="19"/>
  <c r="F458" i="19" s="1"/>
  <c r="B458" i="19"/>
  <c r="E458" i="19" s="1"/>
  <c r="L457" i="19"/>
  <c r="K457" i="19"/>
  <c r="D457" i="19"/>
  <c r="C457" i="19"/>
  <c r="F457" i="19" s="1"/>
  <c r="B457" i="19"/>
  <c r="E457" i="19" s="1"/>
  <c r="L456" i="19"/>
  <c r="K456" i="19"/>
  <c r="D456" i="19"/>
  <c r="C456" i="19"/>
  <c r="F456" i="19" s="1"/>
  <c r="B456" i="19"/>
  <c r="E456" i="19" s="1"/>
  <c r="L455" i="19"/>
  <c r="K455" i="19"/>
  <c r="D455" i="19"/>
  <c r="C455" i="19"/>
  <c r="F455" i="19" s="1"/>
  <c r="B455" i="19"/>
  <c r="E455" i="19" s="1"/>
  <c r="L454" i="19"/>
  <c r="K454" i="19"/>
  <c r="D454" i="19"/>
  <c r="C454" i="19"/>
  <c r="F454" i="19" s="1"/>
  <c r="B454" i="19"/>
  <c r="E454" i="19" s="1"/>
  <c r="L453" i="19"/>
  <c r="K453" i="19"/>
  <c r="D453" i="19"/>
  <c r="C453" i="19"/>
  <c r="F453" i="19" s="1"/>
  <c r="B453" i="19"/>
  <c r="E453" i="19" s="1"/>
  <c r="L452" i="19"/>
  <c r="K452" i="19"/>
  <c r="D452" i="19"/>
  <c r="C452" i="19"/>
  <c r="F452" i="19" s="1"/>
  <c r="B452" i="19"/>
  <c r="E452" i="19" s="1"/>
  <c r="L451" i="19"/>
  <c r="K451" i="19"/>
  <c r="D451" i="19"/>
  <c r="C451" i="19"/>
  <c r="F451" i="19" s="1"/>
  <c r="B451" i="19"/>
  <c r="E451" i="19" s="1"/>
  <c r="L450" i="19"/>
  <c r="K450" i="19"/>
  <c r="D450" i="19"/>
  <c r="C450" i="19"/>
  <c r="F450" i="19" s="1"/>
  <c r="B450" i="19"/>
  <c r="E450" i="19" s="1"/>
  <c r="L449" i="19"/>
  <c r="K449" i="19"/>
  <c r="D449" i="19"/>
  <c r="C449" i="19"/>
  <c r="F449" i="19" s="1"/>
  <c r="B449" i="19"/>
  <c r="E449" i="19" s="1"/>
  <c r="L448" i="19"/>
  <c r="K448" i="19"/>
  <c r="D448" i="19"/>
  <c r="C448" i="19"/>
  <c r="F448" i="19" s="1"/>
  <c r="B448" i="19"/>
  <c r="E448" i="19" s="1"/>
  <c r="L447" i="19"/>
  <c r="K447" i="19"/>
  <c r="D447" i="19"/>
  <c r="C447" i="19"/>
  <c r="F447" i="19" s="1"/>
  <c r="B447" i="19"/>
  <c r="E447" i="19" s="1"/>
  <c r="L446" i="19"/>
  <c r="K446" i="19"/>
  <c r="D446" i="19"/>
  <c r="C446" i="19"/>
  <c r="F446" i="19" s="1"/>
  <c r="B446" i="19"/>
  <c r="E446" i="19" s="1"/>
  <c r="L445" i="19"/>
  <c r="K445" i="19"/>
  <c r="D445" i="19"/>
  <c r="C445" i="19"/>
  <c r="F445" i="19" s="1"/>
  <c r="B445" i="19"/>
  <c r="E445" i="19" s="1"/>
  <c r="L444" i="19"/>
  <c r="K444" i="19"/>
  <c r="D444" i="19"/>
  <c r="C444" i="19"/>
  <c r="F444" i="19" s="1"/>
  <c r="B444" i="19"/>
  <c r="E444" i="19" s="1"/>
  <c r="L443" i="19"/>
  <c r="K443" i="19"/>
  <c r="D443" i="19"/>
  <c r="C443" i="19"/>
  <c r="F443" i="19" s="1"/>
  <c r="B443" i="19"/>
  <c r="E443" i="19" s="1"/>
  <c r="L442" i="19"/>
  <c r="K442" i="19"/>
  <c r="D442" i="19"/>
  <c r="C442" i="19"/>
  <c r="F442" i="19" s="1"/>
  <c r="B442" i="19"/>
  <c r="E442" i="19" s="1"/>
  <c r="L441" i="19"/>
  <c r="K441" i="19"/>
  <c r="D441" i="19"/>
  <c r="C441" i="19"/>
  <c r="F441" i="19" s="1"/>
  <c r="B441" i="19"/>
  <c r="E441" i="19" s="1"/>
  <c r="L440" i="19"/>
  <c r="K440" i="19"/>
  <c r="D440" i="19"/>
  <c r="C440" i="19"/>
  <c r="F440" i="19" s="1"/>
  <c r="B440" i="19"/>
  <c r="E440" i="19" s="1"/>
  <c r="L439" i="19"/>
  <c r="K439" i="19"/>
  <c r="D439" i="19"/>
  <c r="C439" i="19"/>
  <c r="F439" i="19" s="1"/>
  <c r="B439" i="19"/>
  <c r="E439" i="19" s="1"/>
  <c r="L438" i="19"/>
  <c r="K438" i="19"/>
  <c r="D438" i="19"/>
  <c r="C438" i="19"/>
  <c r="F438" i="19" s="1"/>
  <c r="B438" i="19"/>
  <c r="E438" i="19" s="1"/>
  <c r="L437" i="19"/>
  <c r="K437" i="19"/>
  <c r="D437" i="19"/>
  <c r="C437" i="19"/>
  <c r="F437" i="19" s="1"/>
  <c r="B437" i="19"/>
  <c r="E437" i="19" s="1"/>
  <c r="L436" i="19"/>
  <c r="K436" i="19"/>
  <c r="D436" i="19"/>
  <c r="C436" i="19"/>
  <c r="F436" i="19" s="1"/>
  <c r="B436" i="19"/>
  <c r="E436" i="19" s="1"/>
  <c r="L435" i="19"/>
  <c r="K435" i="19"/>
  <c r="D435" i="19"/>
  <c r="C435" i="19"/>
  <c r="F435" i="19" s="1"/>
  <c r="B435" i="19"/>
  <c r="E435" i="19" s="1"/>
  <c r="L434" i="19"/>
  <c r="K434" i="19"/>
  <c r="D434" i="19"/>
  <c r="C434" i="19"/>
  <c r="F434" i="19" s="1"/>
  <c r="B434" i="19"/>
  <c r="E434" i="19" s="1"/>
  <c r="L433" i="19"/>
  <c r="K433" i="19"/>
  <c r="D433" i="19"/>
  <c r="C433" i="19"/>
  <c r="F433" i="19" s="1"/>
  <c r="B433" i="19"/>
  <c r="E433" i="19" s="1"/>
  <c r="L432" i="19"/>
  <c r="K432" i="19"/>
  <c r="D432" i="19"/>
  <c r="C432" i="19"/>
  <c r="F432" i="19" s="1"/>
  <c r="B432" i="19"/>
  <c r="E432" i="19" s="1"/>
  <c r="L431" i="19"/>
  <c r="K431" i="19"/>
  <c r="D431" i="19"/>
  <c r="C431" i="19"/>
  <c r="F431" i="19" s="1"/>
  <c r="B431" i="19"/>
  <c r="E431" i="19" s="1"/>
  <c r="L430" i="19"/>
  <c r="K430" i="19"/>
  <c r="D430" i="19"/>
  <c r="C430" i="19"/>
  <c r="F430" i="19" s="1"/>
  <c r="B430" i="19"/>
  <c r="E430" i="19" s="1"/>
  <c r="L429" i="19"/>
  <c r="K429" i="19"/>
  <c r="D429" i="19"/>
  <c r="C429" i="19"/>
  <c r="F429" i="19" s="1"/>
  <c r="B429" i="19"/>
  <c r="E429" i="19" s="1"/>
  <c r="L428" i="19"/>
  <c r="K428" i="19"/>
  <c r="D428" i="19"/>
  <c r="C428" i="19"/>
  <c r="F428" i="19" s="1"/>
  <c r="B428" i="19"/>
  <c r="E428" i="19" s="1"/>
  <c r="L427" i="19"/>
  <c r="K427" i="19"/>
  <c r="D427" i="19"/>
  <c r="C427" i="19"/>
  <c r="F427" i="19" s="1"/>
  <c r="B427" i="19"/>
  <c r="E427" i="19" s="1"/>
  <c r="L426" i="19"/>
  <c r="K426" i="19"/>
  <c r="D426" i="19"/>
  <c r="C426" i="19"/>
  <c r="F426" i="19" s="1"/>
  <c r="B426" i="19"/>
  <c r="E426" i="19" s="1"/>
  <c r="L425" i="19"/>
  <c r="K425" i="19"/>
  <c r="D425" i="19"/>
  <c r="C425" i="19"/>
  <c r="F425" i="19" s="1"/>
  <c r="B425" i="19"/>
  <c r="E425" i="19" s="1"/>
  <c r="L424" i="19"/>
  <c r="K424" i="19"/>
  <c r="D424" i="19"/>
  <c r="C424" i="19"/>
  <c r="F424" i="19" s="1"/>
  <c r="B424" i="19"/>
  <c r="E424" i="19" s="1"/>
  <c r="L423" i="19"/>
  <c r="K423" i="19"/>
  <c r="D423" i="19"/>
  <c r="C423" i="19"/>
  <c r="F423" i="19" s="1"/>
  <c r="B423" i="19"/>
  <c r="E423" i="19" s="1"/>
  <c r="L422" i="19"/>
  <c r="K422" i="19"/>
  <c r="D422" i="19"/>
  <c r="C422" i="19"/>
  <c r="F422" i="19" s="1"/>
  <c r="B422" i="19"/>
  <c r="E422" i="19" s="1"/>
  <c r="L421" i="19"/>
  <c r="K421" i="19"/>
  <c r="D421" i="19"/>
  <c r="C421" i="19"/>
  <c r="F421" i="19" s="1"/>
  <c r="B421" i="19"/>
  <c r="E421" i="19" s="1"/>
  <c r="L420" i="19"/>
  <c r="K420" i="19"/>
  <c r="D420" i="19"/>
  <c r="C420" i="19"/>
  <c r="F420" i="19" s="1"/>
  <c r="B420" i="19"/>
  <c r="E420" i="19" s="1"/>
  <c r="L419" i="19"/>
  <c r="K419" i="19"/>
  <c r="D419" i="19"/>
  <c r="C419" i="19"/>
  <c r="F419" i="19" s="1"/>
  <c r="B419" i="19"/>
  <c r="E419" i="19" s="1"/>
  <c r="L418" i="19"/>
  <c r="K418" i="19"/>
  <c r="D418" i="19"/>
  <c r="C418" i="19"/>
  <c r="F418" i="19" s="1"/>
  <c r="B418" i="19"/>
  <c r="E418" i="19" s="1"/>
  <c r="L417" i="19"/>
  <c r="K417" i="19"/>
  <c r="D417" i="19"/>
  <c r="C417" i="19"/>
  <c r="F417" i="19" s="1"/>
  <c r="B417" i="19"/>
  <c r="E417" i="19" s="1"/>
  <c r="L416" i="19"/>
  <c r="K416" i="19"/>
  <c r="D416" i="19"/>
  <c r="C416" i="19"/>
  <c r="F416" i="19" s="1"/>
  <c r="B416" i="19"/>
  <c r="E416" i="19" s="1"/>
  <c r="L415" i="19"/>
  <c r="K415" i="19"/>
  <c r="D415" i="19"/>
  <c r="C415" i="19"/>
  <c r="F415" i="19" s="1"/>
  <c r="B415" i="19"/>
  <c r="E415" i="19" s="1"/>
  <c r="L414" i="19"/>
  <c r="K414" i="19"/>
  <c r="D414" i="19"/>
  <c r="C414" i="19"/>
  <c r="F414" i="19" s="1"/>
  <c r="B414" i="19"/>
  <c r="E414" i="19" s="1"/>
  <c r="L413" i="19"/>
  <c r="K413" i="19"/>
  <c r="D413" i="19"/>
  <c r="C413" i="19"/>
  <c r="F413" i="19" s="1"/>
  <c r="B413" i="19"/>
  <c r="E413" i="19" s="1"/>
  <c r="L412" i="19"/>
  <c r="K412" i="19"/>
  <c r="D412" i="19"/>
  <c r="C412" i="19"/>
  <c r="F412" i="19" s="1"/>
  <c r="B412" i="19"/>
  <c r="E412" i="19" s="1"/>
  <c r="L411" i="19"/>
  <c r="K411" i="19"/>
  <c r="D411" i="19"/>
  <c r="C411" i="19"/>
  <c r="F411" i="19" s="1"/>
  <c r="B411" i="19"/>
  <c r="E411" i="19" s="1"/>
  <c r="L410" i="19"/>
  <c r="K410" i="19"/>
  <c r="D410" i="19"/>
  <c r="C410" i="19"/>
  <c r="F410" i="19" s="1"/>
  <c r="B410" i="19"/>
  <c r="E410" i="19" s="1"/>
  <c r="L409" i="19"/>
  <c r="K409" i="19"/>
  <c r="D409" i="19"/>
  <c r="C409" i="19"/>
  <c r="F409" i="19" s="1"/>
  <c r="B409" i="19"/>
  <c r="E409" i="19" s="1"/>
  <c r="L408" i="19"/>
  <c r="K408" i="19"/>
  <c r="D408" i="19"/>
  <c r="C408" i="19"/>
  <c r="F408" i="19" s="1"/>
  <c r="B408" i="19"/>
  <c r="E408" i="19" s="1"/>
  <c r="L407" i="19"/>
  <c r="K407" i="19"/>
  <c r="D407" i="19"/>
  <c r="C407" i="19"/>
  <c r="F407" i="19" s="1"/>
  <c r="B407" i="19"/>
  <c r="E407" i="19" s="1"/>
  <c r="L406" i="19"/>
  <c r="K406" i="19"/>
  <c r="D406" i="19"/>
  <c r="C406" i="19"/>
  <c r="F406" i="19" s="1"/>
  <c r="B406" i="19"/>
  <c r="E406" i="19" s="1"/>
  <c r="L405" i="19"/>
  <c r="K405" i="19"/>
  <c r="D405" i="19"/>
  <c r="C405" i="19"/>
  <c r="F405" i="19" s="1"/>
  <c r="B405" i="19"/>
  <c r="E405" i="19" s="1"/>
  <c r="L404" i="19"/>
  <c r="K404" i="19"/>
  <c r="D404" i="19"/>
  <c r="C404" i="19"/>
  <c r="F404" i="19" s="1"/>
  <c r="B404" i="19"/>
  <c r="E404" i="19" s="1"/>
  <c r="L403" i="19"/>
  <c r="K403" i="19"/>
  <c r="D403" i="19"/>
  <c r="C403" i="19"/>
  <c r="F403" i="19" s="1"/>
  <c r="B403" i="19"/>
  <c r="E403" i="19" s="1"/>
  <c r="L402" i="19"/>
  <c r="K402" i="19"/>
  <c r="D402" i="19"/>
  <c r="C402" i="19"/>
  <c r="F402" i="19" s="1"/>
  <c r="B402" i="19"/>
  <c r="E402" i="19" s="1"/>
  <c r="L401" i="19"/>
  <c r="K401" i="19"/>
  <c r="D401" i="19"/>
  <c r="C401" i="19"/>
  <c r="F401" i="19" s="1"/>
  <c r="B401" i="19"/>
  <c r="E401" i="19" s="1"/>
  <c r="L400" i="19"/>
  <c r="K400" i="19"/>
  <c r="D400" i="19"/>
  <c r="C400" i="19"/>
  <c r="F400" i="19" s="1"/>
  <c r="B400" i="19"/>
  <c r="E400" i="19" s="1"/>
  <c r="L399" i="19"/>
  <c r="K399" i="19"/>
  <c r="D399" i="19"/>
  <c r="C399" i="19"/>
  <c r="F399" i="19" s="1"/>
  <c r="B399" i="19"/>
  <c r="E399" i="19" s="1"/>
  <c r="L398" i="19"/>
  <c r="K398" i="19"/>
  <c r="D398" i="19"/>
  <c r="C398" i="19"/>
  <c r="F398" i="19" s="1"/>
  <c r="B398" i="19"/>
  <c r="E398" i="19" s="1"/>
  <c r="L397" i="19"/>
  <c r="K397" i="19"/>
  <c r="D397" i="19"/>
  <c r="C397" i="19"/>
  <c r="F397" i="19" s="1"/>
  <c r="B397" i="19"/>
  <c r="E397" i="19" s="1"/>
  <c r="L396" i="19"/>
  <c r="K396" i="19"/>
  <c r="D396" i="19"/>
  <c r="C396" i="19"/>
  <c r="F396" i="19" s="1"/>
  <c r="B396" i="19"/>
  <c r="E396" i="19" s="1"/>
  <c r="L395" i="19"/>
  <c r="K395" i="19"/>
  <c r="D395" i="19"/>
  <c r="C395" i="19"/>
  <c r="F395" i="19" s="1"/>
  <c r="B395" i="19"/>
  <c r="E395" i="19" s="1"/>
  <c r="L394" i="19"/>
  <c r="K394" i="19"/>
  <c r="D394" i="19"/>
  <c r="C394" i="19"/>
  <c r="F394" i="19" s="1"/>
  <c r="B394" i="19"/>
  <c r="E394" i="19" s="1"/>
  <c r="L393" i="19"/>
  <c r="K393" i="19"/>
  <c r="D393" i="19"/>
  <c r="C393" i="19"/>
  <c r="F393" i="19" s="1"/>
  <c r="B393" i="19"/>
  <c r="E393" i="19" s="1"/>
  <c r="L392" i="19"/>
  <c r="K392" i="19"/>
  <c r="D392" i="19"/>
  <c r="C392" i="19"/>
  <c r="F392" i="19" s="1"/>
  <c r="B392" i="19"/>
  <c r="E392" i="19" s="1"/>
  <c r="L391" i="19"/>
  <c r="K391" i="19"/>
  <c r="D391" i="19"/>
  <c r="C391" i="19"/>
  <c r="F391" i="19" s="1"/>
  <c r="B391" i="19"/>
  <c r="E391" i="19" s="1"/>
  <c r="L390" i="19"/>
  <c r="K390" i="19"/>
  <c r="D390" i="19"/>
  <c r="C390" i="19"/>
  <c r="F390" i="19" s="1"/>
  <c r="B390" i="19"/>
  <c r="E390" i="19" s="1"/>
  <c r="L389" i="19"/>
  <c r="K389" i="19"/>
  <c r="D389" i="19"/>
  <c r="C389" i="19"/>
  <c r="F389" i="19" s="1"/>
  <c r="B389" i="19"/>
  <c r="E389" i="19" s="1"/>
  <c r="L388" i="19"/>
  <c r="K388" i="19"/>
  <c r="D388" i="19"/>
  <c r="C388" i="19"/>
  <c r="F388" i="19" s="1"/>
  <c r="B388" i="19"/>
  <c r="E388" i="19" s="1"/>
  <c r="L387" i="19"/>
  <c r="K387" i="19"/>
  <c r="D387" i="19"/>
  <c r="C387" i="19"/>
  <c r="F387" i="19" s="1"/>
  <c r="B387" i="19"/>
  <c r="E387" i="19" s="1"/>
  <c r="L386" i="19"/>
  <c r="K386" i="19"/>
  <c r="D386" i="19"/>
  <c r="C386" i="19"/>
  <c r="F386" i="19" s="1"/>
  <c r="B386" i="19"/>
  <c r="E386" i="19" s="1"/>
  <c r="L385" i="19"/>
  <c r="K385" i="19"/>
  <c r="D385" i="19"/>
  <c r="C385" i="19"/>
  <c r="F385" i="19" s="1"/>
  <c r="B385" i="19"/>
  <c r="E385" i="19" s="1"/>
  <c r="L384" i="19"/>
  <c r="K384" i="19"/>
  <c r="D384" i="19"/>
  <c r="C384" i="19"/>
  <c r="F384" i="19" s="1"/>
  <c r="B384" i="19"/>
  <c r="E384" i="19" s="1"/>
  <c r="L383" i="19"/>
  <c r="K383" i="19"/>
  <c r="D383" i="19"/>
  <c r="C383" i="19"/>
  <c r="F383" i="19" s="1"/>
  <c r="B383" i="19"/>
  <c r="E383" i="19" s="1"/>
  <c r="L382" i="19"/>
  <c r="K382" i="19"/>
  <c r="D382" i="19"/>
  <c r="C382" i="19"/>
  <c r="F382" i="19" s="1"/>
  <c r="B382" i="19"/>
  <c r="E382" i="19" s="1"/>
  <c r="L381" i="19"/>
  <c r="K381" i="19"/>
  <c r="D381" i="19"/>
  <c r="C381" i="19"/>
  <c r="F381" i="19" s="1"/>
  <c r="B381" i="19"/>
  <c r="E381" i="19" s="1"/>
  <c r="L380" i="19"/>
  <c r="K380" i="19"/>
  <c r="D380" i="19"/>
  <c r="C380" i="19"/>
  <c r="F380" i="19" s="1"/>
  <c r="B380" i="19"/>
  <c r="E380" i="19" s="1"/>
  <c r="L379" i="19"/>
  <c r="K379" i="19"/>
  <c r="D379" i="19"/>
  <c r="C379" i="19"/>
  <c r="F379" i="19" s="1"/>
  <c r="B379" i="19"/>
  <c r="E379" i="19" s="1"/>
  <c r="L378" i="19"/>
  <c r="K378" i="19"/>
  <c r="D378" i="19"/>
  <c r="C378" i="19"/>
  <c r="F378" i="19" s="1"/>
  <c r="B378" i="19"/>
  <c r="E378" i="19" s="1"/>
  <c r="L377" i="19"/>
  <c r="K377" i="19"/>
  <c r="D377" i="19"/>
  <c r="C377" i="19"/>
  <c r="F377" i="19" s="1"/>
  <c r="B377" i="19"/>
  <c r="E377" i="19" s="1"/>
  <c r="L376" i="19"/>
  <c r="K376" i="19"/>
  <c r="D376" i="19"/>
  <c r="C376" i="19"/>
  <c r="F376" i="19" s="1"/>
  <c r="B376" i="19"/>
  <c r="E376" i="19" s="1"/>
  <c r="L375" i="19"/>
  <c r="K375" i="19"/>
  <c r="D375" i="19"/>
  <c r="C375" i="19"/>
  <c r="F375" i="19" s="1"/>
  <c r="B375" i="19"/>
  <c r="E375" i="19" s="1"/>
  <c r="L374" i="19"/>
  <c r="K374" i="19"/>
  <c r="D374" i="19"/>
  <c r="C374" i="19"/>
  <c r="F374" i="19" s="1"/>
  <c r="B374" i="19"/>
  <c r="E374" i="19" s="1"/>
  <c r="L373" i="19"/>
  <c r="K373" i="19"/>
  <c r="D373" i="19"/>
  <c r="C373" i="19"/>
  <c r="F373" i="19" s="1"/>
  <c r="B373" i="19"/>
  <c r="E373" i="19" s="1"/>
  <c r="L372" i="19"/>
  <c r="K372" i="19"/>
  <c r="D372" i="19"/>
  <c r="C372" i="19"/>
  <c r="F372" i="19" s="1"/>
  <c r="B372" i="19"/>
  <c r="E372" i="19" s="1"/>
  <c r="L371" i="19"/>
  <c r="K371" i="19"/>
  <c r="D371" i="19"/>
  <c r="C371" i="19"/>
  <c r="F371" i="19" s="1"/>
  <c r="B371" i="19"/>
  <c r="E371" i="19" s="1"/>
  <c r="L370" i="19"/>
  <c r="K370" i="19"/>
  <c r="D370" i="19"/>
  <c r="C370" i="19"/>
  <c r="F370" i="19" s="1"/>
  <c r="B370" i="19"/>
  <c r="E370" i="19" s="1"/>
  <c r="L369" i="19"/>
  <c r="K369" i="19"/>
  <c r="D369" i="19"/>
  <c r="C369" i="19"/>
  <c r="F369" i="19" s="1"/>
  <c r="B369" i="19"/>
  <c r="E369" i="19" s="1"/>
  <c r="L368" i="19"/>
  <c r="K368" i="19"/>
  <c r="D368" i="19"/>
  <c r="C368" i="19"/>
  <c r="F368" i="19" s="1"/>
  <c r="B368" i="19"/>
  <c r="E368" i="19" s="1"/>
  <c r="L367" i="19"/>
  <c r="K367" i="19"/>
  <c r="D367" i="19"/>
  <c r="C367" i="19"/>
  <c r="F367" i="19" s="1"/>
  <c r="B367" i="19"/>
  <c r="E367" i="19" s="1"/>
  <c r="L366" i="19"/>
  <c r="K366" i="19"/>
  <c r="D366" i="19"/>
  <c r="C366" i="19"/>
  <c r="F366" i="19" s="1"/>
  <c r="B366" i="19"/>
  <c r="E366" i="19" s="1"/>
  <c r="L365" i="19"/>
  <c r="K365" i="19"/>
  <c r="D365" i="19"/>
  <c r="C365" i="19"/>
  <c r="F365" i="19" s="1"/>
  <c r="B365" i="19"/>
  <c r="E365" i="19" s="1"/>
  <c r="L364" i="19"/>
  <c r="K364" i="19"/>
  <c r="D364" i="19"/>
  <c r="C364" i="19"/>
  <c r="F364" i="19" s="1"/>
  <c r="B364" i="19"/>
  <c r="E364" i="19" s="1"/>
  <c r="L363" i="19"/>
  <c r="K363" i="19"/>
  <c r="D363" i="19"/>
  <c r="C363" i="19"/>
  <c r="F363" i="19" s="1"/>
  <c r="B363" i="19"/>
  <c r="E363" i="19" s="1"/>
  <c r="L362" i="19"/>
  <c r="K362" i="19"/>
  <c r="D362" i="19"/>
  <c r="C362" i="19"/>
  <c r="F362" i="19" s="1"/>
  <c r="B362" i="19"/>
  <c r="E362" i="19" s="1"/>
  <c r="L361" i="19"/>
  <c r="K361" i="19"/>
  <c r="D361" i="19"/>
  <c r="C361" i="19"/>
  <c r="F361" i="19" s="1"/>
  <c r="B361" i="19"/>
  <c r="E361" i="19" s="1"/>
  <c r="L360" i="19"/>
  <c r="K360" i="19"/>
  <c r="D360" i="19"/>
  <c r="C360" i="19"/>
  <c r="F360" i="19" s="1"/>
  <c r="B360" i="19"/>
  <c r="E360" i="19" s="1"/>
  <c r="L359" i="19"/>
  <c r="K359" i="19"/>
  <c r="D359" i="19"/>
  <c r="C359" i="19"/>
  <c r="F359" i="19" s="1"/>
  <c r="B359" i="19"/>
  <c r="E359" i="19" s="1"/>
  <c r="L358" i="19"/>
  <c r="K358" i="19"/>
  <c r="D358" i="19"/>
  <c r="C358" i="19"/>
  <c r="F358" i="19" s="1"/>
  <c r="B358" i="19"/>
  <c r="E358" i="19" s="1"/>
  <c r="L357" i="19"/>
  <c r="K357" i="19"/>
  <c r="D357" i="19"/>
  <c r="C357" i="19"/>
  <c r="F357" i="19" s="1"/>
  <c r="B357" i="19"/>
  <c r="E357" i="19" s="1"/>
  <c r="L356" i="19"/>
  <c r="K356" i="19"/>
  <c r="D356" i="19"/>
  <c r="C356" i="19"/>
  <c r="F356" i="19" s="1"/>
  <c r="B356" i="19"/>
  <c r="E356" i="19" s="1"/>
  <c r="L355" i="19"/>
  <c r="K355" i="19"/>
  <c r="D355" i="19"/>
  <c r="C355" i="19"/>
  <c r="F355" i="19" s="1"/>
  <c r="B355" i="19"/>
  <c r="E355" i="19" s="1"/>
  <c r="L354" i="19"/>
  <c r="K354" i="19"/>
  <c r="D354" i="19"/>
  <c r="C354" i="19"/>
  <c r="F354" i="19" s="1"/>
  <c r="B354" i="19"/>
  <c r="E354" i="19" s="1"/>
  <c r="L353" i="19"/>
  <c r="K353" i="19"/>
  <c r="D353" i="19"/>
  <c r="C353" i="19"/>
  <c r="F353" i="19" s="1"/>
  <c r="B353" i="19"/>
  <c r="E353" i="19" s="1"/>
  <c r="L352" i="19"/>
  <c r="K352" i="19"/>
  <c r="D352" i="19"/>
  <c r="C352" i="19"/>
  <c r="F352" i="19" s="1"/>
  <c r="B352" i="19"/>
  <c r="E352" i="19" s="1"/>
  <c r="L351" i="19"/>
  <c r="K351" i="19"/>
  <c r="D351" i="19"/>
  <c r="C351" i="19"/>
  <c r="F351" i="19" s="1"/>
  <c r="B351" i="19"/>
  <c r="E351" i="19" s="1"/>
  <c r="L350" i="19"/>
  <c r="K350" i="19"/>
  <c r="D350" i="19"/>
  <c r="C350" i="19"/>
  <c r="F350" i="19" s="1"/>
  <c r="B350" i="19"/>
  <c r="E350" i="19" s="1"/>
  <c r="L349" i="19"/>
  <c r="K349" i="19"/>
  <c r="D349" i="19"/>
  <c r="C349" i="19"/>
  <c r="F349" i="19" s="1"/>
  <c r="B349" i="19"/>
  <c r="E349" i="19" s="1"/>
  <c r="L348" i="19"/>
  <c r="K348" i="19"/>
  <c r="D348" i="19"/>
  <c r="C348" i="19"/>
  <c r="F348" i="19" s="1"/>
  <c r="B348" i="19"/>
  <c r="E348" i="19" s="1"/>
  <c r="L347" i="19"/>
  <c r="K347" i="19"/>
  <c r="D347" i="19"/>
  <c r="C347" i="19"/>
  <c r="F347" i="19" s="1"/>
  <c r="B347" i="19"/>
  <c r="E347" i="19" s="1"/>
  <c r="L346" i="19"/>
  <c r="K346" i="19"/>
  <c r="D346" i="19"/>
  <c r="C346" i="19"/>
  <c r="F346" i="19" s="1"/>
  <c r="B346" i="19"/>
  <c r="E346" i="19" s="1"/>
  <c r="L345" i="19"/>
  <c r="K345" i="19"/>
  <c r="D345" i="19"/>
  <c r="C345" i="19"/>
  <c r="F345" i="19" s="1"/>
  <c r="B345" i="19"/>
  <c r="E345" i="19" s="1"/>
  <c r="L344" i="19"/>
  <c r="K344" i="19"/>
  <c r="D344" i="19"/>
  <c r="C344" i="19"/>
  <c r="F344" i="19" s="1"/>
  <c r="B344" i="19"/>
  <c r="E344" i="19" s="1"/>
  <c r="L343" i="19"/>
  <c r="K343" i="19"/>
  <c r="D343" i="19"/>
  <c r="C343" i="19"/>
  <c r="F343" i="19" s="1"/>
  <c r="B343" i="19"/>
  <c r="E343" i="19" s="1"/>
  <c r="L342" i="19"/>
  <c r="K342" i="19"/>
  <c r="D342" i="19"/>
  <c r="C342" i="19"/>
  <c r="F342" i="19" s="1"/>
  <c r="B342" i="19"/>
  <c r="E342" i="19" s="1"/>
  <c r="L341" i="19"/>
  <c r="K341" i="19"/>
  <c r="D341" i="19"/>
  <c r="C341" i="19"/>
  <c r="F341" i="19" s="1"/>
  <c r="B341" i="19"/>
  <c r="E341" i="19" s="1"/>
  <c r="L340" i="19"/>
  <c r="K340" i="19"/>
  <c r="D340" i="19"/>
  <c r="C340" i="19"/>
  <c r="F340" i="19" s="1"/>
  <c r="B340" i="19"/>
  <c r="E340" i="19" s="1"/>
  <c r="L339" i="19"/>
  <c r="K339" i="19"/>
  <c r="D339" i="19"/>
  <c r="C339" i="19"/>
  <c r="F339" i="19" s="1"/>
  <c r="B339" i="19"/>
  <c r="E339" i="19" s="1"/>
  <c r="L338" i="19"/>
  <c r="K338" i="19"/>
  <c r="D338" i="19"/>
  <c r="C338" i="19"/>
  <c r="F338" i="19" s="1"/>
  <c r="B338" i="19"/>
  <c r="E338" i="19" s="1"/>
  <c r="L337" i="19"/>
  <c r="K337" i="19"/>
  <c r="D337" i="19"/>
  <c r="C337" i="19"/>
  <c r="F337" i="19" s="1"/>
  <c r="B337" i="19"/>
  <c r="E337" i="19" s="1"/>
  <c r="L336" i="19"/>
  <c r="K336" i="19"/>
  <c r="D336" i="19"/>
  <c r="C336" i="19"/>
  <c r="F336" i="19" s="1"/>
  <c r="B336" i="19"/>
  <c r="E336" i="19" s="1"/>
  <c r="L335" i="19"/>
  <c r="K335" i="19"/>
  <c r="D335" i="19"/>
  <c r="C335" i="19"/>
  <c r="F335" i="19" s="1"/>
  <c r="B335" i="19"/>
  <c r="E335" i="19" s="1"/>
  <c r="L334" i="19"/>
  <c r="K334" i="19"/>
  <c r="D334" i="19"/>
  <c r="C334" i="19"/>
  <c r="F334" i="19" s="1"/>
  <c r="B334" i="19"/>
  <c r="E334" i="19" s="1"/>
  <c r="L333" i="19"/>
  <c r="K333" i="19"/>
  <c r="D333" i="19"/>
  <c r="C333" i="19"/>
  <c r="F333" i="19" s="1"/>
  <c r="B333" i="19"/>
  <c r="E333" i="19" s="1"/>
  <c r="L332" i="19"/>
  <c r="K332" i="19"/>
  <c r="D332" i="19"/>
  <c r="C332" i="19"/>
  <c r="F332" i="19" s="1"/>
  <c r="B332" i="19"/>
  <c r="E332" i="19" s="1"/>
  <c r="L331" i="19"/>
  <c r="K331" i="19"/>
  <c r="D331" i="19"/>
  <c r="C331" i="19"/>
  <c r="F331" i="19" s="1"/>
  <c r="B331" i="19"/>
  <c r="E331" i="19" s="1"/>
  <c r="L330" i="19"/>
  <c r="K330" i="19"/>
  <c r="D330" i="19"/>
  <c r="C330" i="19"/>
  <c r="F330" i="19" s="1"/>
  <c r="B330" i="19"/>
  <c r="E330" i="19" s="1"/>
  <c r="L329" i="19"/>
  <c r="K329" i="19"/>
  <c r="D329" i="19"/>
  <c r="C329" i="19"/>
  <c r="F329" i="19" s="1"/>
  <c r="B329" i="19"/>
  <c r="E329" i="19" s="1"/>
  <c r="L328" i="19"/>
  <c r="K328" i="19"/>
  <c r="D328" i="19"/>
  <c r="C328" i="19"/>
  <c r="F328" i="19" s="1"/>
  <c r="B328" i="19"/>
  <c r="E328" i="19" s="1"/>
  <c r="L327" i="19"/>
  <c r="K327" i="19"/>
  <c r="D327" i="19"/>
  <c r="C327" i="19"/>
  <c r="F327" i="19" s="1"/>
  <c r="B327" i="19"/>
  <c r="E327" i="19" s="1"/>
  <c r="L326" i="19"/>
  <c r="K326" i="19"/>
  <c r="D326" i="19"/>
  <c r="C326" i="19"/>
  <c r="F326" i="19" s="1"/>
  <c r="B326" i="19"/>
  <c r="E326" i="19" s="1"/>
  <c r="L325" i="19"/>
  <c r="K325" i="19"/>
  <c r="D325" i="19"/>
  <c r="C325" i="19"/>
  <c r="F325" i="19" s="1"/>
  <c r="B325" i="19"/>
  <c r="E325" i="19" s="1"/>
  <c r="L324" i="19"/>
  <c r="K324" i="19"/>
  <c r="D324" i="19"/>
  <c r="C324" i="19"/>
  <c r="F324" i="19" s="1"/>
  <c r="B324" i="19"/>
  <c r="E324" i="19" s="1"/>
  <c r="L323" i="19"/>
  <c r="K323" i="19"/>
  <c r="D323" i="19"/>
  <c r="C323" i="19"/>
  <c r="F323" i="19" s="1"/>
  <c r="B323" i="19"/>
  <c r="E323" i="19" s="1"/>
  <c r="L322" i="19"/>
  <c r="K322" i="19"/>
  <c r="D322" i="19"/>
  <c r="C322" i="19"/>
  <c r="F322" i="19" s="1"/>
  <c r="B322" i="19"/>
  <c r="E322" i="19" s="1"/>
  <c r="L321" i="19"/>
  <c r="K321" i="19"/>
  <c r="D321" i="19"/>
  <c r="C321" i="19"/>
  <c r="F321" i="19" s="1"/>
  <c r="B321" i="19"/>
  <c r="E321" i="19" s="1"/>
  <c r="L320" i="19"/>
  <c r="K320" i="19"/>
  <c r="D320" i="19"/>
  <c r="C320" i="19"/>
  <c r="F320" i="19" s="1"/>
  <c r="B320" i="19"/>
  <c r="E320" i="19" s="1"/>
  <c r="L319" i="19"/>
  <c r="K319" i="19"/>
  <c r="D319" i="19"/>
  <c r="C319" i="19"/>
  <c r="F319" i="19" s="1"/>
  <c r="B319" i="19"/>
  <c r="E319" i="19" s="1"/>
  <c r="L318" i="19"/>
  <c r="K318" i="19"/>
  <c r="D318" i="19"/>
  <c r="C318" i="19"/>
  <c r="F318" i="19" s="1"/>
  <c r="B318" i="19"/>
  <c r="E318" i="19" s="1"/>
  <c r="L317" i="19"/>
  <c r="K317" i="19"/>
  <c r="D317" i="19"/>
  <c r="C317" i="19"/>
  <c r="F317" i="19" s="1"/>
  <c r="B317" i="19"/>
  <c r="E317" i="19" s="1"/>
  <c r="L316" i="19"/>
  <c r="K316" i="19"/>
  <c r="D316" i="19"/>
  <c r="C316" i="19"/>
  <c r="F316" i="19" s="1"/>
  <c r="B316" i="19"/>
  <c r="E316" i="19" s="1"/>
  <c r="L315" i="19"/>
  <c r="K315" i="19"/>
  <c r="D315" i="19"/>
  <c r="C315" i="19"/>
  <c r="F315" i="19" s="1"/>
  <c r="B315" i="19"/>
  <c r="E315" i="19" s="1"/>
  <c r="L314" i="19"/>
  <c r="K314" i="19"/>
  <c r="D314" i="19"/>
  <c r="C314" i="19"/>
  <c r="F314" i="19" s="1"/>
  <c r="B314" i="19"/>
  <c r="E314" i="19" s="1"/>
  <c r="L313" i="19"/>
  <c r="K313" i="19"/>
  <c r="D313" i="19"/>
  <c r="C313" i="19"/>
  <c r="F313" i="19" s="1"/>
  <c r="B313" i="19"/>
  <c r="E313" i="19" s="1"/>
  <c r="L312" i="19"/>
  <c r="K312" i="19"/>
  <c r="D312" i="19"/>
  <c r="C312" i="19"/>
  <c r="F312" i="19" s="1"/>
  <c r="B312" i="19"/>
  <c r="E312" i="19" s="1"/>
  <c r="L311" i="19"/>
  <c r="K311" i="19"/>
  <c r="D311" i="19"/>
  <c r="C311" i="19"/>
  <c r="F311" i="19" s="1"/>
  <c r="B311" i="19"/>
  <c r="E311" i="19" s="1"/>
  <c r="L310" i="19"/>
  <c r="K310" i="19"/>
  <c r="D310" i="19"/>
  <c r="C310" i="19"/>
  <c r="F310" i="19" s="1"/>
  <c r="B310" i="19"/>
  <c r="E310" i="19" s="1"/>
  <c r="L309" i="19"/>
  <c r="K309" i="19"/>
  <c r="D309" i="19"/>
  <c r="C309" i="19"/>
  <c r="F309" i="19" s="1"/>
  <c r="B309" i="19"/>
  <c r="E309" i="19" s="1"/>
  <c r="L308" i="19"/>
  <c r="K308" i="19"/>
  <c r="D308" i="19"/>
  <c r="C308" i="19"/>
  <c r="F308" i="19" s="1"/>
  <c r="B308" i="19"/>
  <c r="E308" i="19" s="1"/>
  <c r="L307" i="19"/>
  <c r="K307" i="19"/>
  <c r="D307" i="19"/>
  <c r="C307" i="19"/>
  <c r="F307" i="19" s="1"/>
  <c r="B307" i="19"/>
  <c r="E307" i="19" s="1"/>
  <c r="L306" i="19"/>
  <c r="K306" i="19"/>
  <c r="D306" i="19"/>
  <c r="C306" i="19"/>
  <c r="F306" i="19" s="1"/>
  <c r="B306" i="19"/>
  <c r="E306" i="19" s="1"/>
  <c r="L305" i="19"/>
  <c r="K305" i="19"/>
  <c r="D305" i="19"/>
  <c r="C305" i="19"/>
  <c r="F305" i="19" s="1"/>
  <c r="B305" i="19"/>
  <c r="E305" i="19" s="1"/>
  <c r="L304" i="19"/>
  <c r="K304" i="19"/>
  <c r="D304" i="19"/>
  <c r="C304" i="19"/>
  <c r="F304" i="19" s="1"/>
  <c r="B304" i="19"/>
  <c r="E304" i="19" s="1"/>
  <c r="L303" i="19"/>
  <c r="K303" i="19"/>
  <c r="D303" i="19"/>
  <c r="C303" i="19"/>
  <c r="F303" i="19" s="1"/>
  <c r="B303" i="19"/>
  <c r="E303" i="19" s="1"/>
  <c r="L302" i="19"/>
  <c r="K302" i="19"/>
  <c r="D302" i="19"/>
  <c r="C302" i="19"/>
  <c r="F302" i="19" s="1"/>
  <c r="B302" i="19"/>
  <c r="E302" i="19" s="1"/>
  <c r="L301" i="19"/>
  <c r="K301" i="19"/>
  <c r="D301" i="19"/>
  <c r="C301" i="19"/>
  <c r="F301" i="19" s="1"/>
  <c r="B301" i="19"/>
  <c r="E301" i="19" s="1"/>
  <c r="L300" i="19"/>
  <c r="K300" i="19"/>
  <c r="D300" i="19"/>
  <c r="C300" i="19"/>
  <c r="F300" i="19" s="1"/>
  <c r="B300" i="19"/>
  <c r="E300" i="19" s="1"/>
  <c r="L299" i="19"/>
  <c r="K299" i="19"/>
  <c r="D299" i="19"/>
  <c r="C299" i="19"/>
  <c r="F299" i="19" s="1"/>
  <c r="B299" i="19"/>
  <c r="E299" i="19" s="1"/>
  <c r="L298" i="19"/>
  <c r="K298" i="19"/>
  <c r="D298" i="19"/>
  <c r="C298" i="19"/>
  <c r="F298" i="19" s="1"/>
  <c r="B298" i="19"/>
  <c r="E298" i="19" s="1"/>
  <c r="L297" i="19"/>
  <c r="K297" i="19"/>
  <c r="D297" i="19"/>
  <c r="C297" i="19"/>
  <c r="F297" i="19" s="1"/>
  <c r="B297" i="19"/>
  <c r="E297" i="19" s="1"/>
  <c r="L296" i="19"/>
  <c r="K296" i="19"/>
  <c r="D296" i="19"/>
  <c r="C296" i="19"/>
  <c r="F296" i="19" s="1"/>
  <c r="B296" i="19"/>
  <c r="E296" i="19" s="1"/>
  <c r="L295" i="19"/>
  <c r="K295" i="19"/>
  <c r="D295" i="19"/>
  <c r="C295" i="19"/>
  <c r="F295" i="19" s="1"/>
  <c r="B295" i="19"/>
  <c r="E295" i="19" s="1"/>
  <c r="L294" i="19"/>
  <c r="K294" i="19"/>
  <c r="D294" i="19"/>
  <c r="C294" i="19"/>
  <c r="F294" i="19" s="1"/>
  <c r="B294" i="19"/>
  <c r="E294" i="19" s="1"/>
  <c r="L293" i="19"/>
  <c r="K293" i="19"/>
  <c r="D293" i="19"/>
  <c r="C293" i="19"/>
  <c r="F293" i="19" s="1"/>
  <c r="B293" i="19"/>
  <c r="E293" i="19" s="1"/>
  <c r="L292" i="19"/>
  <c r="K292" i="19"/>
  <c r="D292" i="19"/>
  <c r="C292" i="19"/>
  <c r="F292" i="19" s="1"/>
  <c r="B292" i="19"/>
  <c r="E292" i="19" s="1"/>
  <c r="L291" i="19"/>
  <c r="K291" i="19"/>
  <c r="D291" i="19"/>
  <c r="C291" i="19"/>
  <c r="F291" i="19" s="1"/>
  <c r="B291" i="19"/>
  <c r="E291" i="19" s="1"/>
  <c r="L290" i="19"/>
  <c r="K290" i="19"/>
  <c r="D290" i="19"/>
  <c r="C290" i="19"/>
  <c r="F290" i="19" s="1"/>
  <c r="B290" i="19"/>
  <c r="E290" i="19" s="1"/>
  <c r="L289" i="19"/>
  <c r="K289" i="19"/>
  <c r="D289" i="19"/>
  <c r="C289" i="19"/>
  <c r="F289" i="19" s="1"/>
  <c r="B289" i="19"/>
  <c r="E289" i="19" s="1"/>
  <c r="L288" i="19"/>
  <c r="K288" i="19"/>
  <c r="D288" i="19"/>
  <c r="C288" i="19"/>
  <c r="F288" i="19" s="1"/>
  <c r="B288" i="19"/>
  <c r="E288" i="19" s="1"/>
  <c r="L287" i="19"/>
  <c r="K287" i="19"/>
  <c r="D287" i="19"/>
  <c r="C287" i="19"/>
  <c r="F287" i="19" s="1"/>
  <c r="B287" i="19"/>
  <c r="E287" i="19" s="1"/>
  <c r="L286" i="19"/>
  <c r="K286" i="19"/>
  <c r="D286" i="19"/>
  <c r="C286" i="19"/>
  <c r="F286" i="19" s="1"/>
  <c r="B286" i="19"/>
  <c r="E286" i="19" s="1"/>
  <c r="L285" i="19"/>
  <c r="K285" i="19"/>
  <c r="D285" i="19"/>
  <c r="C285" i="19"/>
  <c r="F285" i="19" s="1"/>
  <c r="B285" i="19"/>
  <c r="E285" i="19" s="1"/>
  <c r="L284" i="19"/>
  <c r="K284" i="19"/>
  <c r="D284" i="19"/>
  <c r="C284" i="19"/>
  <c r="F284" i="19" s="1"/>
  <c r="B284" i="19"/>
  <c r="E284" i="19" s="1"/>
  <c r="L283" i="19"/>
  <c r="K283" i="19"/>
  <c r="D283" i="19"/>
  <c r="C283" i="19"/>
  <c r="F283" i="19" s="1"/>
  <c r="B283" i="19"/>
  <c r="E283" i="19" s="1"/>
  <c r="L282" i="19"/>
  <c r="K282" i="19"/>
  <c r="D282" i="19"/>
  <c r="C282" i="19"/>
  <c r="F282" i="19" s="1"/>
  <c r="B282" i="19"/>
  <c r="E282" i="19" s="1"/>
  <c r="L281" i="19"/>
  <c r="K281" i="19"/>
  <c r="D281" i="19"/>
  <c r="C281" i="19"/>
  <c r="F281" i="19" s="1"/>
  <c r="B281" i="19"/>
  <c r="E281" i="19" s="1"/>
  <c r="L280" i="19"/>
  <c r="K280" i="19"/>
  <c r="D280" i="19"/>
  <c r="C280" i="19"/>
  <c r="F280" i="19" s="1"/>
  <c r="B280" i="19"/>
  <c r="E280" i="19" s="1"/>
  <c r="L279" i="19"/>
  <c r="K279" i="19"/>
  <c r="D279" i="19"/>
  <c r="C279" i="19"/>
  <c r="F279" i="19" s="1"/>
  <c r="B279" i="19"/>
  <c r="E279" i="19" s="1"/>
  <c r="L278" i="19"/>
  <c r="K278" i="19"/>
  <c r="D278" i="19"/>
  <c r="C278" i="19"/>
  <c r="F278" i="19" s="1"/>
  <c r="B278" i="19"/>
  <c r="E278" i="19" s="1"/>
  <c r="L277" i="19"/>
  <c r="K277" i="19"/>
  <c r="D277" i="19"/>
  <c r="C277" i="19"/>
  <c r="F277" i="19" s="1"/>
  <c r="B277" i="19"/>
  <c r="E277" i="19" s="1"/>
  <c r="L276" i="19"/>
  <c r="K276" i="19"/>
  <c r="D276" i="19"/>
  <c r="C276" i="19"/>
  <c r="F276" i="19" s="1"/>
  <c r="B276" i="19"/>
  <c r="E276" i="19" s="1"/>
  <c r="L275" i="19"/>
  <c r="K275" i="19"/>
  <c r="D275" i="19"/>
  <c r="C275" i="19"/>
  <c r="F275" i="19" s="1"/>
  <c r="B275" i="19"/>
  <c r="E275" i="19" s="1"/>
  <c r="L274" i="19"/>
  <c r="K274" i="19"/>
  <c r="D274" i="19"/>
  <c r="C274" i="19"/>
  <c r="F274" i="19" s="1"/>
  <c r="B274" i="19"/>
  <c r="E274" i="19" s="1"/>
  <c r="L273" i="19"/>
  <c r="K273" i="19"/>
  <c r="D273" i="19"/>
  <c r="C273" i="19"/>
  <c r="F273" i="19" s="1"/>
  <c r="B273" i="19"/>
  <c r="E273" i="19" s="1"/>
  <c r="L272" i="19"/>
  <c r="K272" i="19"/>
  <c r="D272" i="19"/>
  <c r="C272" i="19"/>
  <c r="F272" i="19" s="1"/>
  <c r="B272" i="19"/>
  <c r="E272" i="19" s="1"/>
  <c r="L271" i="19"/>
  <c r="K271" i="19"/>
  <c r="D271" i="19"/>
  <c r="C271" i="19"/>
  <c r="F271" i="19" s="1"/>
  <c r="B271" i="19"/>
  <c r="E271" i="19" s="1"/>
  <c r="L270" i="19"/>
  <c r="K270" i="19"/>
  <c r="D270" i="19"/>
  <c r="C270" i="19"/>
  <c r="F270" i="19" s="1"/>
  <c r="B270" i="19"/>
  <c r="E270" i="19" s="1"/>
  <c r="L269" i="19"/>
  <c r="K269" i="19"/>
  <c r="D269" i="19"/>
  <c r="C269" i="19"/>
  <c r="F269" i="19" s="1"/>
  <c r="B269" i="19"/>
  <c r="E269" i="19" s="1"/>
  <c r="L268" i="19"/>
  <c r="K268" i="19"/>
  <c r="D268" i="19"/>
  <c r="C268" i="19"/>
  <c r="F268" i="19" s="1"/>
  <c r="B268" i="19"/>
  <c r="E268" i="19" s="1"/>
  <c r="L267" i="19"/>
  <c r="K267" i="19"/>
  <c r="D267" i="19"/>
  <c r="C267" i="19"/>
  <c r="F267" i="19" s="1"/>
  <c r="B267" i="19"/>
  <c r="E267" i="19" s="1"/>
  <c r="L266" i="19"/>
  <c r="K266" i="19"/>
  <c r="D266" i="19"/>
  <c r="C266" i="19"/>
  <c r="F266" i="19" s="1"/>
  <c r="B266" i="19"/>
  <c r="E266" i="19" s="1"/>
  <c r="L265" i="19"/>
  <c r="K265" i="19"/>
  <c r="D265" i="19"/>
  <c r="C265" i="19"/>
  <c r="F265" i="19" s="1"/>
  <c r="B265" i="19"/>
  <c r="E265" i="19" s="1"/>
  <c r="L264" i="19"/>
  <c r="K264" i="19"/>
  <c r="D264" i="19"/>
  <c r="C264" i="19"/>
  <c r="F264" i="19" s="1"/>
  <c r="B264" i="19"/>
  <c r="E264" i="19" s="1"/>
  <c r="L263" i="19"/>
  <c r="K263" i="19"/>
  <c r="D263" i="19"/>
  <c r="C263" i="19"/>
  <c r="F263" i="19" s="1"/>
  <c r="B263" i="19"/>
  <c r="E263" i="19" s="1"/>
  <c r="L262" i="19"/>
  <c r="K262" i="19"/>
  <c r="D262" i="19"/>
  <c r="C262" i="19"/>
  <c r="F262" i="19" s="1"/>
  <c r="B262" i="19"/>
  <c r="E262" i="19" s="1"/>
  <c r="L261" i="19"/>
  <c r="K261" i="19"/>
  <c r="D261" i="19"/>
  <c r="C261" i="19"/>
  <c r="F261" i="19" s="1"/>
  <c r="B261" i="19"/>
  <c r="E261" i="19" s="1"/>
  <c r="L260" i="19"/>
  <c r="K260" i="19"/>
  <c r="D260" i="19"/>
  <c r="C260" i="19"/>
  <c r="F260" i="19" s="1"/>
  <c r="B260" i="19"/>
  <c r="E260" i="19" s="1"/>
  <c r="L259" i="19"/>
  <c r="K259" i="19"/>
  <c r="D259" i="19"/>
  <c r="C259" i="19"/>
  <c r="F259" i="19" s="1"/>
  <c r="B259" i="19"/>
  <c r="E259" i="19" s="1"/>
  <c r="L258" i="19"/>
  <c r="K258" i="19"/>
  <c r="D258" i="19"/>
  <c r="C258" i="19"/>
  <c r="F258" i="19" s="1"/>
  <c r="B258" i="19"/>
  <c r="E258" i="19" s="1"/>
  <c r="L257" i="19"/>
  <c r="K257" i="19"/>
  <c r="D257" i="19"/>
  <c r="C257" i="19"/>
  <c r="F257" i="19" s="1"/>
  <c r="B257" i="19"/>
  <c r="E257" i="19" s="1"/>
  <c r="L256" i="19"/>
  <c r="K256" i="19"/>
  <c r="D256" i="19"/>
  <c r="C256" i="19"/>
  <c r="F256" i="19" s="1"/>
  <c r="B256" i="19"/>
  <c r="E256" i="19" s="1"/>
  <c r="L255" i="19"/>
  <c r="K255" i="19"/>
  <c r="D255" i="19"/>
  <c r="C255" i="19"/>
  <c r="F255" i="19" s="1"/>
  <c r="B255" i="19"/>
  <c r="E255" i="19" s="1"/>
  <c r="L254" i="19"/>
  <c r="K254" i="19"/>
  <c r="D254" i="19"/>
  <c r="C254" i="19"/>
  <c r="F254" i="19" s="1"/>
  <c r="B254" i="19"/>
  <c r="E254" i="19" s="1"/>
  <c r="L253" i="19"/>
  <c r="K253" i="19"/>
  <c r="D253" i="19"/>
  <c r="C253" i="19"/>
  <c r="F253" i="19" s="1"/>
  <c r="B253" i="19"/>
  <c r="E253" i="19" s="1"/>
  <c r="L252" i="19"/>
  <c r="K252" i="19"/>
  <c r="D252" i="19"/>
  <c r="C252" i="19"/>
  <c r="F252" i="19" s="1"/>
  <c r="B252" i="19"/>
  <c r="E252" i="19" s="1"/>
  <c r="L251" i="19"/>
  <c r="K251" i="19"/>
  <c r="D251" i="19"/>
  <c r="C251" i="19"/>
  <c r="F251" i="19" s="1"/>
  <c r="B251" i="19"/>
  <c r="E251" i="19" s="1"/>
  <c r="L250" i="19"/>
  <c r="K250" i="19"/>
  <c r="D250" i="19"/>
  <c r="C250" i="19"/>
  <c r="F250" i="19" s="1"/>
  <c r="B250" i="19"/>
  <c r="E250" i="19" s="1"/>
  <c r="L249" i="19"/>
  <c r="K249" i="19"/>
  <c r="D249" i="19"/>
  <c r="C249" i="19"/>
  <c r="F249" i="19" s="1"/>
  <c r="B249" i="19"/>
  <c r="E249" i="19" s="1"/>
  <c r="L248" i="19"/>
  <c r="K248" i="19"/>
  <c r="D248" i="19"/>
  <c r="C248" i="19"/>
  <c r="F248" i="19" s="1"/>
  <c r="B248" i="19"/>
  <c r="E248" i="19" s="1"/>
  <c r="L247" i="19"/>
  <c r="K247" i="19"/>
  <c r="D247" i="19"/>
  <c r="C247" i="19"/>
  <c r="F247" i="19" s="1"/>
  <c r="B247" i="19"/>
  <c r="E247" i="19" s="1"/>
  <c r="L246" i="19"/>
  <c r="K246" i="19"/>
  <c r="D246" i="19"/>
  <c r="C246" i="19"/>
  <c r="F246" i="19" s="1"/>
  <c r="B246" i="19"/>
  <c r="E246" i="19" s="1"/>
  <c r="L245" i="19"/>
  <c r="K245" i="19"/>
  <c r="D245" i="19"/>
  <c r="C245" i="19"/>
  <c r="F245" i="19" s="1"/>
  <c r="B245" i="19"/>
  <c r="E245" i="19" s="1"/>
  <c r="L244" i="19"/>
  <c r="K244" i="19"/>
  <c r="D244" i="19"/>
  <c r="C244" i="19"/>
  <c r="F244" i="19" s="1"/>
  <c r="B244" i="19"/>
  <c r="E244" i="19" s="1"/>
  <c r="L243" i="19"/>
  <c r="K243" i="19"/>
  <c r="D243" i="19"/>
  <c r="C243" i="19"/>
  <c r="F243" i="19" s="1"/>
  <c r="B243" i="19"/>
  <c r="E243" i="19" s="1"/>
  <c r="L242" i="19"/>
  <c r="K242" i="19"/>
  <c r="D242" i="19"/>
  <c r="C242" i="19"/>
  <c r="F242" i="19" s="1"/>
  <c r="B242" i="19"/>
  <c r="E242" i="19" s="1"/>
  <c r="L241" i="19"/>
  <c r="K241" i="19"/>
  <c r="D241" i="19"/>
  <c r="C241" i="19"/>
  <c r="F241" i="19" s="1"/>
  <c r="B241" i="19"/>
  <c r="E241" i="19" s="1"/>
  <c r="L240" i="19"/>
  <c r="K240" i="19"/>
  <c r="D240" i="19"/>
  <c r="C240" i="19"/>
  <c r="F240" i="19" s="1"/>
  <c r="B240" i="19"/>
  <c r="E240" i="19" s="1"/>
  <c r="L239" i="19"/>
  <c r="K239" i="19"/>
  <c r="D239" i="19"/>
  <c r="C239" i="19"/>
  <c r="F239" i="19" s="1"/>
  <c r="B239" i="19"/>
  <c r="E239" i="19" s="1"/>
  <c r="L238" i="19"/>
  <c r="K238" i="19"/>
  <c r="D238" i="19"/>
  <c r="C238" i="19"/>
  <c r="F238" i="19" s="1"/>
  <c r="B238" i="19"/>
  <c r="E238" i="19" s="1"/>
  <c r="L237" i="19"/>
  <c r="K237" i="19"/>
  <c r="D237" i="19"/>
  <c r="C237" i="19"/>
  <c r="F237" i="19" s="1"/>
  <c r="B237" i="19"/>
  <c r="E237" i="19" s="1"/>
  <c r="L236" i="19"/>
  <c r="K236" i="19"/>
  <c r="D236" i="19"/>
  <c r="C236" i="19"/>
  <c r="F236" i="19" s="1"/>
  <c r="B236" i="19"/>
  <c r="E236" i="19" s="1"/>
  <c r="L235" i="19"/>
  <c r="K235" i="19"/>
  <c r="D235" i="19"/>
  <c r="C235" i="19"/>
  <c r="F235" i="19" s="1"/>
  <c r="B235" i="19"/>
  <c r="E235" i="19" s="1"/>
  <c r="L234" i="19"/>
  <c r="K234" i="19"/>
  <c r="D234" i="19"/>
  <c r="C234" i="19"/>
  <c r="F234" i="19" s="1"/>
  <c r="B234" i="19"/>
  <c r="E234" i="19" s="1"/>
  <c r="L233" i="19"/>
  <c r="K233" i="19"/>
  <c r="D233" i="19"/>
  <c r="C233" i="19"/>
  <c r="F233" i="19" s="1"/>
  <c r="B233" i="19"/>
  <c r="E233" i="19" s="1"/>
  <c r="L232" i="19"/>
  <c r="K232" i="19"/>
  <c r="D232" i="19"/>
  <c r="C232" i="19"/>
  <c r="F232" i="19" s="1"/>
  <c r="B232" i="19"/>
  <c r="E232" i="19" s="1"/>
  <c r="L231" i="19"/>
  <c r="K231" i="19"/>
  <c r="D231" i="19"/>
  <c r="C231" i="19"/>
  <c r="F231" i="19" s="1"/>
  <c r="B231" i="19"/>
  <c r="E231" i="19" s="1"/>
  <c r="L230" i="19"/>
  <c r="K230" i="19"/>
  <c r="D230" i="19"/>
  <c r="C230" i="19"/>
  <c r="F230" i="19" s="1"/>
  <c r="B230" i="19"/>
  <c r="E230" i="19" s="1"/>
  <c r="L229" i="19"/>
  <c r="K229" i="19"/>
  <c r="D229" i="19"/>
  <c r="C229" i="19"/>
  <c r="F229" i="19" s="1"/>
  <c r="B229" i="19"/>
  <c r="E229" i="19" s="1"/>
  <c r="L228" i="19"/>
  <c r="K228" i="19"/>
  <c r="D228" i="19"/>
  <c r="C228" i="19"/>
  <c r="F228" i="19" s="1"/>
  <c r="B228" i="19"/>
  <c r="E228" i="19" s="1"/>
  <c r="L227" i="19"/>
  <c r="K227" i="19"/>
  <c r="D227" i="19"/>
  <c r="C227" i="19"/>
  <c r="F227" i="19" s="1"/>
  <c r="B227" i="19"/>
  <c r="E227" i="19" s="1"/>
  <c r="L226" i="19"/>
  <c r="K226" i="19"/>
  <c r="D226" i="19"/>
  <c r="C226" i="19"/>
  <c r="F226" i="19" s="1"/>
  <c r="B226" i="19"/>
  <c r="E226" i="19" s="1"/>
  <c r="L225" i="19"/>
  <c r="K225" i="19"/>
  <c r="D225" i="19"/>
  <c r="C225" i="19"/>
  <c r="F225" i="19" s="1"/>
  <c r="B225" i="19"/>
  <c r="E225" i="19" s="1"/>
  <c r="L224" i="19"/>
  <c r="K224" i="19"/>
  <c r="D224" i="19"/>
  <c r="C224" i="19"/>
  <c r="F224" i="19" s="1"/>
  <c r="B224" i="19"/>
  <c r="E224" i="19" s="1"/>
  <c r="L223" i="19"/>
  <c r="K223" i="19"/>
  <c r="D223" i="19"/>
  <c r="C223" i="19"/>
  <c r="F223" i="19" s="1"/>
  <c r="B223" i="19"/>
  <c r="E223" i="19" s="1"/>
  <c r="L222" i="19"/>
  <c r="K222" i="19"/>
  <c r="D222" i="19"/>
  <c r="C222" i="19"/>
  <c r="F222" i="19" s="1"/>
  <c r="B222" i="19"/>
  <c r="E222" i="19" s="1"/>
  <c r="L221" i="19"/>
  <c r="K221" i="19"/>
  <c r="D221" i="19"/>
  <c r="C221" i="19"/>
  <c r="F221" i="19" s="1"/>
  <c r="B221" i="19"/>
  <c r="E221" i="19" s="1"/>
  <c r="L220" i="19"/>
  <c r="K220" i="19"/>
  <c r="D220" i="19"/>
  <c r="C220" i="19"/>
  <c r="F220" i="19" s="1"/>
  <c r="B220" i="19"/>
  <c r="E220" i="19" s="1"/>
  <c r="L219" i="19"/>
  <c r="K219" i="19"/>
  <c r="D219" i="19"/>
  <c r="C219" i="19"/>
  <c r="F219" i="19" s="1"/>
  <c r="B219" i="19"/>
  <c r="E219" i="19" s="1"/>
  <c r="L218" i="19"/>
  <c r="K218" i="19"/>
  <c r="D218" i="19"/>
  <c r="C218" i="19"/>
  <c r="F218" i="19" s="1"/>
  <c r="B218" i="19"/>
  <c r="E218" i="19" s="1"/>
  <c r="L217" i="19"/>
  <c r="K217" i="19"/>
  <c r="D217" i="19"/>
  <c r="C217" i="19"/>
  <c r="F217" i="19" s="1"/>
  <c r="B217" i="19"/>
  <c r="E217" i="19" s="1"/>
  <c r="L216" i="19"/>
  <c r="K216" i="19"/>
  <c r="D216" i="19"/>
  <c r="C216" i="19"/>
  <c r="F216" i="19" s="1"/>
  <c r="B216" i="19"/>
  <c r="E216" i="19" s="1"/>
  <c r="L215" i="19"/>
  <c r="K215" i="19"/>
  <c r="D215" i="19"/>
  <c r="C215" i="19"/>
  <c r="F215" i="19" s="1"/>
  <c r="B215" i="19"/>
  <c r="E215" i="19" s="1"/>
  <c r="L214" i="19"/>
  <c r="K214" i="19"/>
  <c r="D214" i="19"/>
  <c r="C214" i="19"/>
  <c r="F214" i="19" s="1"/>
  <c r="B214" i="19"/>
  <c r="E214" i="19" s="1"/>
  <c r="L213" i="19"/>
  <c r="K213" i="19"/>
  <c r="D213" i="19"/>
  <c r="C213" i="19"/>
  <c r="F213" i="19" s="1"/>
  <c r="B213" i="19"/>
  <c r="E213" i="19" s="1"/>
  <c r="L212" i="19"/>
  <c r="K212" i="19"/>
  <c r="D212" i="19"/>
  <c r="C212" i="19"/>
  <c r="F212" i="19" s="1"/>
  <c r="B212" i="19"/>
  <c r="E212" i="19" s="1"/>
  <c r="L211" i="19"/>
  <c r="K211" i="19"/>
  <c r="D211" i="19"/>
  <c r="C211" i="19"/>
  <c r="F211" i="19" s="1"/>
  <c r="B211" i="19"/>
  <c r="E211" i="19" s="1"/>
  <c r="L210" i="19"/>
  <c r="K210" i="19"/>
  <c r="D210" i="19"/>
  <c r="C210" i="19"/>
  <c r="F210" i="19" s="1"/>
  <c r="B210" i="19"/>
  <c r="E210" i="19" s="1"/>
  <c r="L209" i="19"/>
  <c r="K209" i="19"/>
  <c r="D209" i="19"/>
  <c r="C209" i="19"/>
  <c r="F209" i="19" s="1"/>
  <c r="B209" i="19"/>
  <c r="E209" i="19" s="1"/>
  <c r="L208" i="19"/>
  <c r="K208" i="19"/>
  <c r="D208" i="19"/>
  <c r="C208" i="19"/>
  <c r="F208" i="19" s="1"/>
  <c r="B208" i="19"/>
  <c r="E208" i="19" s="1"/>
  <c r="L207" i="19"/>
  <c r="K207" i="19"/>
  <c r="D207" i="19"/>
  <c r="C207" i="19"/>
  <c r="F207" i="19" s="1"/>
  <c r="B207" i="19"/>
  <c r="E207" i="19" s="1"/>
  <c r="L206" i="19"/>
  <c r="K206" i="19"/>
  <c r="D206" i="19"/>
  <c r="C206" i="19"/>
  <c r="F206" i="19" s="1"/>
  <c r="B206" i="19"/>
  <c r="E206" i="19" s="1"/>
  <c r="L205" i="19"/>
  <c r="K205" i="19"/>
  <c r="D205" i="19"/>
  <c r="C205" i="19"/>
  <c r="F205" i="19" s="1"/>
  <c r="B205" i="19"/>
  <c r="E205" i="19" s="1"/>
  <c r="L204" i="19"/>
  <c r="K204" i="19"/>
  <c r="D204" i="19"/>
  <c r="C204" i="19"/>
  <c r="F204" i="19" s="1"/>
  <c r="B204" i="19"/>
  <c r="E204" i="19" s="1"/>
  <c r="L203" i="19"/>
  <c r="K203" i="19"/>
  <c r="D203" i="19"/>
  <c r="C203" i="19"/>
  <c r="F203" i="19" s="1"/>
  <c r="B203" i="19"/>
  <c r="E203" i="19" s="1"/>
  <c r="L202" i="19"/>
  <c r="K202" i="19"/>
  <c r="D202" i="19"/>
  <c r="C202" i="19"/>
  <c r="F202" i="19" s="1"/>
  <c r="B202" i="19"/>
  <c r="E202" i="19" s="1"/>
  <c r="L201" i="19"/>
  <c r="K201" i="19"/>
  <c r="D201" i="19"/>
  <c r="C201" i="19"/>
  <c r="F201" i="19" s="1"/>
  <c r="B201" i="19"/>
  <c r="E201" i="19" s="1"/>
  <c r="L200" i="19"/>
  <c r="K200" i="19"/>
  <c r="D200" i="19"/>
  <c r="C200" i="19"/>
  <c r="F200" i="19" s="1"/>
  <c r="B200" i="19"/>
  <c r="E200" i="19" s="1"/>
  <c r="L199" i="19"/>
  <c r="K199" i="19"/>
  <c r="D199" i="19"/>
  <c r="C199" i="19"/>
  <c r="F199" i="19" s="1"/>
  <c r="B199" i="19"/>
  <c r="E199" i="19" s="1"/>
  <c r="L198" i="19"/>
  <c r="K198" i="19"/>
  <c r="D198" i="19"/>
  <c r="C198" i="19"/>
  <c r="F198" i="19" s="1"/>
  <c r="B198" i="19"/>
  <c r="E198" i="19" s="1"/>
  <c r="L197" i="19"/>
  <c r="K197" i="19"/>
  <c r="D197" i="19"/>
  <c r="C197" i="19"/>
  <c r="F197" i="19" s="1"/>
  <c r="B197" i="19"/>
  <c r="E197" i="19" s="1"/>
  <c r="L196" i="19"/>
  <c r="K196" i="19"/>
  <c r="D196" i="19"/>
  <c r="C196" i="19"/>
  <c r="F196" i="19" s="1"/>
  <c r="B196" i="19"/>
  <c r="E196" i="19" s="1"/>
  <c r="L195" i="19"/>
  <c r="K195" i="19"/>
  <c r="D195" i="19"/>
  <c r="C195" i="19"/>
  <c r="F195" i="19" s="1"/>
  <c r="B195" i="19"/>
  <c r="E195" i="19" s="1"/>
  <c r="L194" i="19"/>
  <c r="K194" i="19"/>
  <c r="D194" i="19"/>
  <c r="C194" i="19"/>
  <c r="F194" i="19" s="1"/>
  <c r="B194" i="19"/>
  <c r="E194" i="19" s="1"/>
  <c r="L193" i="19"/>
  <c r="K193" i="19"/>
  <c r="D193" i="19"/>
  <c r="C193" i="19"/>
  <c r="F193" i="19" s="1"/>
  <c r="B193" i="19"/>
  <c r="E193" i="19" s="1"/>
  <c r="L192" i="19"/>
  <c r="K192" i="19"/>
  <c r="D192" i="19"/>
  <c r="C192" i="19"/>
  <c r="F192" i="19" s="1"/>
  <c r="B192" i="19"/>
  <c r="E192" i="19" s="1"/>
  <c r="L191" i="19"/>
  <c r="K191" i="19"/>
  <c r="D191" i="19"/>
  <c r="C191" i="19"/>
  <c r="F191" i="19" s="1"/>
  <c r="B191" i="19"/>
  <c r="E191" i="19" s="1"/>
  <c r="L190" i="19"/>
  <c r="K190" i="19"/>
  <c r="D190" i="19"/>
  <c r="C190" i="19"/>
  <c r="F190" i="19" s="1"/>
  <c r="B190" i="19"/>
  <c r="E190" i="19" s="1"/>
  <c r="L189" i="19"/>
  <c r="K189" i="19"/>
  <c r="D189" i="19"/>
  <c r="C189" i="19"/>
  <c r="F189" i="19" s="1"/>
  <c r="B189" i="19"/>
  <c r="E189" i="19" s="1"/>
  <c r="L188" i="19"/>
  <c r="K188" i="19"/>
  <c r="D188" i="19"/>
  <c r="C188" i="19"/>
  <c r="F188" i="19" s="1"/>
  <c r="B188" i="19"/>
  <c r="E188" i="19" s="1"/>
  <c r="L187" i="19"/>
  <c r="K187" i="19"/>
  <c r="D187" i="19"/>
  <c r="C187" i="19"/>
  <c r="F187" i="19" s="1"/>
  <c r="B187" i="19"/>
  <c r="E187" i="19" s="1"/>
  <c r="L186" i="19"/>
  <c r="K186" i="19"/>
  <c r="D186" i="19"/>
  <c r="C186" i="19"/>
  <c r="F186" i="19" s="1"/>
  <c r="B186" i="19"/>
  <c r="E186" i="19" s="1"/>
  <c r="L185" i="19"/>
  <c r="K185" i="19"/>
  <c r="D185" i="19"/>
  <c r="C185" i="19"/>
  <c r="F185" i="19" s="1"/>
  <c r="B185" i="19"/>
  <c r="E185" i="19" s="1"/>
  <c r="L184" i="19"/>
  <c r="K184" i="19"/>
  <c r="D184" i="19"/>
  <c r="C184" i="19"/>
  <c r="F184" i="19" s="1"/>
  <c r="B184" i="19"/>
  <c r="E184" i="19" s="1"/>
  <c r="L183" i="19"/>
  <c r="K183" i="19"/>
  <c r="D183" i="19"/>
  <c r="C183" i="19"/>
  <c r="F183" i="19" s="1"/>
  <c r="B183" i="19"/>
  <c r="E183" i="19" s="1"/>
  <c r="L182" i="19"/>
  <c r="K182" i="19"/>
  <c r="D182" i="19"/>
  <c r="C182" i="19"/>
  <c r="F182" i="19" s="1"/>
  <c r="B182" i="19"/>
  <c r="E182" i="19" s="1"/>
  <c r="L181" i="19"/>
  <c r="K181" i="19"/>
  <c r="D181" i="19"/>
  <c r="C181" i="19"/>
  <c r="F181" i="19" s="1"/>
  <c r="B181" i="19"/>
  <c r="E181" i="19" s="1"/>
  <c r="L180" i="19"/>
  <c r="K180" i="19"/>
  <c r="D180" i="19"/>
  <c r="C180" i="19"/>
  <c r="F180" i="19" s="1"/>
  <c r="B180" i="19"/>
  <c r="E180" i="19" s="1"/>
  <c r="L179" i="19"/>
  <c r="K179" i="19"/>
  <c r="D179" i="19"/>
  <c r="C179" i="19"/>
  <c r="F179" i="19" s="1"/>
  <c r="B179" i="19"/>
  <c r="E179" i="19" s="1"/>
  <c r="L178" i="19"/>
  <c r="K178" i="19"/>
  <c r="D178" i="19"/>
  <c r="C178" i="19"/>
  <c r="F178" i="19" s="1"/>
  <c r="B178" i="19"/>
  <c r="E178" i="19" s="1"/>
  <c r="L177" i="19"/>
  <c r="K177" i="19"/>
  <c r="D177" i="19"/>
  <c r="C177" i="19"/>
  <c r="F177" i="19" s="1"/>
  <c r="B177" i="19"/>
  <c r="E177" i="19" s="1"/>
  <c r="L176" i="19"/>
  <c r="K176" i="19"/>
  <c r="D176" i="19"/>
  <c r="C176" i="19"/>
  <c r="F176" i="19" s="1"/>
  <c r="B176" i="19"/>
  <c r="E176" i="19" s="1"/>
  <c r="L175" i="19"/>
  <c r="K175" i="19"/>
  <c r="D175" i="19"/>
  <c r="C175" i="19"/>
  <c r="F175" i="19" s="1"/>
  <c r="B175" i="19"/>
  <c r="E175" i="19" s="1"/>
  <c r="L174" i="19"/>
  <c r="K174" i="19"/>
  <c r="D174" i="19"/>
  <c r="C174" i="19"/>
  <c r="F174" i="19" s="1"/>
  <c r="B174" i="19"/>
  <c r="E174" i="19" s="1"/>
  <c r="L173" i="19"/>
  <c r="K173" i="19"/>
  <c r="D173" i="19"/>
  <c r="C173" i="19"/>
  <c r="F173" i="19" s="1"/>
  <c r="B173" i="19"/>
  <c r="E173" i="19" s="1"/>
  <c r="L172" i="19"/>
  <c r="K172" i="19"/>
  <c r="D172" i="19"/>
  <c r="C172" i="19"/>
  <c r="F172" i="19" s="1"/>
  <c r="B172" i="19"/>
  <c r="E172" i="19" s="1"/>
  <c r="L171" i="19"/>
  <c r="K171" i="19"/>
  <c r="D171" i="19"/>
  <c r="C171" i="19"/>
  <c r="F171" i="19" s="1"/>
  <c r="B171" i="19"/>
  <c r="E171" i="19" s="1"/>
  <c r="L170" i="19"/>
  <c r="K170" i="19"/>
  <c r="D170" i="19"/>
  <c r="C170" i="19"/>
  <c r="F170" i="19" s="1"/>
  <c r="B170" i="19"/>
  <c r="E170" i="19" s="1"/>
  <c r="W169" i="19"/>
  <c r="L169" i="19"/>
  <c r="K169" i="19"/>
  <c r="D169" i="19"/>
  <c r="C169" i="19"/>
  <c r="F169" i="19" s="1"/>
  <c r="B169" i="19"/>
  <c r="E169" i="19" s="1"/>
  <c r="W168" i="19"/>
  <c r="L168" i="19"/>
  <c r="K168" i="19"/>
  <c r="D168" i="19"/>
  <c r="C168" i="19"/>
  <c r="F168" i="19" s="1"/>
  <c r="B168" i="19"/>
  <c r="E168" i="19" s="1"/>
  <c r="W167" i="19"/>
  <c r="L167" i="19"/>
  <c r="K167" i="19"/>
  <c r="D167" i="19"/>
  <c r="C167" i="19"/>
  <c r="F167" i="19" s="1"/>
  <c r="B167" i="19"/>
  <c r="E167" i="19" s="1"/>
  <c r="W166" i="19"/>
  <c r="L166" i="19"/>
  <c r="K166" i="19"/>
  <c r="D166" i="19"/>
  <c r="C166" i="19"/>
  <c r="F166" i="19" s="1"/>
  <c r="B166" i="19"/>
  <c r="E166" i="19" s="1"/>
  <c r="W165" i="19"/>
  <c r="L165" i="19"/>
  <c r="K165" i="19"/>
  <c r="D165" i="19"/>
  <c r="C165" i="19"/>
  <c r="F165" i="19" s="1"/>
  <c r="B165" i="19"/>
  <c r="E165" i="19" s="1"/>
  <c r="W164" i="19"/>
  <c r="L164" i="19"/>
  <c r="K164" i="19"/>
  <c r="D164" i="19"/>
  <c r="C164" i="19"/>
  <c r="F164" i="19" s="1"/>
  <c r="B164" i="19"/>
  <c r="E164" i="19" s="1"/>
  <c r="W163" i="19"/>
  <c r="L163" i="19"/>
  <c r="K163" i="19"/>
  <c r="D163" i="19"/>
  <c r="C163" i="19"/>
  <c r="F163" i="19" s="1"/>
  <c r="B163" i="19"/>
  <c r="E163" i="19" s="1"/>
  <c r="W162" i="19"/>
  <c r="L162" i="19"/>
  <c r="K162" i="19"/>
  <c r="D162" i="19"/>
  <c r="C162" i="19"/>
  <c r="F162" i="19" s="1"/>
  <c r="B162" i="19"/>
  <c r="E162" i="19" s="1"/>
  <c r="W161" i="19"/>
  <c r="L161" i="19"/>
  <c r="K161" i="19"/>
  <c r="D161" i="19"/>
  <c r="C161" i="19"/>
  <c r="F161" i="19" s="1"/>
  <c r="B161" i="19"/>
  <c r="E161" i="19" s="1"/>
  <c r="W160" i="19"/>
  <c r="L160" i="19"/>
  <c r="K160" i="19"/>
  <c r="D160" i="19"/>
  <c r="C160" i="19"/>
  <c r="F160" i="19" s="1"/>
  <c r="B160" i="19"/>
  <c r="E160" i="19" s="1"/>
  <c r="W159" i="19"/>
  <c r="L159" i="19"/>
  <c r="K159" i="19"/>
  <c r="D159" i="19"/>
  <c r="C159" i="19"/>
  <c r="F159" i="19" s="1"/>
  <c r="B159" i="19"/>
  <c r="E159" i="19" s="1"/>
  <c r="W158" i="19"/>
  <c r="L158" i="19"/>
  <c r="K158" i="19"/>
  <c r="D158" i="19"/>
  <c r="C158" i="19"/>
  <c r="F158" i="19" s="1"/>
  <c r="B158" i="19"/>
  <c r="E158" i="19" s="1"/>
  <c r="W157" i="19"/>
  <c r="L157" i="19"/>
  <c r="K157" i="19"/>
  <c r="D157" i="19"/>
  <c r="C157" i="19"/>
  <c r="F157" i="19" s="1"/>
  <c r="B157" i="19"/>
  <c r="E157" i="19" s="1"/>
  <c r="W156" i="19"/>
  <c r="L156" i="19"/>
  <c r="K156" i="19"/>
  <c r="D156" i="19"/>
  <c r="C156" i="19"/>
  <c r="F156" i="19" s="1"/>
  <c r="B156" i="19"/>
  <c r="E156" i="19" s="1"/>
  <c r="W155" i="19"/>
  <c r="L155" i="19"/>
  <c r="K155" i="19"/>
  <c r="D155" i="19"/>
  <c r="C155" i="19"/>
  <c r="F155" i="19" s="1"/>
  <c r="B155" i="19"/>
  <c r="E155" i="19" s="1"/>
  <c r="W154" i="19"/>
  <c r="L154" i="19"/>
  <c r="K154" i="19"/>
  <c r="D154" i="19"/>
  <c r="C154" i="19"/>
  <c r="F154" i="19" s="1"/>
  <c r="B154" i="19"/>
  <c r="E154" i="19" s="1"/>
  <c r="W153" i="19"/>
  <c r="L153" i="19"/>
  <c r="K153" i="19"/>
  <c r="D153" i="19"/>
  <c r="C153" i="19"/>
  <c r="F153" i="19" s="1"/>
  <c r="B153" i="19"/>
  <c r="E153" i="19" s="1"/>
  <c r="W152" i="19"/>
  <c r="L152" i="19"/>
  <c r="K152" i="19"/>
  <c r="D152" i="19"/>
  <c r="C152" i="19"/>
  <c r="F152" i="19" s="1"/>
  <c r="B152" i="19"/>
  <c r="E152" i="19" s="1"/>
  <c r="W151" i="19"/>
  <c r="L151" i="19"/>
  <c r="K151" i="19"/>
  <c r="D151" i="19"/>
  <c r="C151" i="19"/>
  <c r="F151" i="19" s="1"/>
  <c r="B151" i="19"/>
  <c r="E151" i="19" s="1"/>
  <c r="W150" i="19"/>
  <c r="L150" i="19"/>
  <c r="K150" i="19"/>
  <c r="D150" i="19"/>
  <c r="C150" i="19"/>
  <c r="F150" i="19" s="1"/>
  <c r="B150" i="19"/>
  <c r="E150" i="19" s="1"/>
  <c r="W149" i="19"/>
  <c r="L149" i="19"/>
  <c r="K149" i="19"/>
  <c r="D149" i="19"/>
  <c r="C149" i="19"/>
  <c r="F149" i="19" s="1"/>
  <c r="B149" i="19"/>
  <c r="E149" i="19" s="1"/>
  <c r="W148" i="19"/>
  <c r="L148" i="19"/>
  <c r="K148" i="19"/>
  <c r="D148" i="19"/>
  <c r="C148" i="19"/>
  <c r="F148" i="19" s="1"/>
  <c r="B148" i="19"/>
  <c r="E148" i="19" s="1"/>
  <c r="W147" i="19"/>
  <c r="L147" i="19"/>
  <c r="K147" i="19"/>
  <c r="D147" i="19"/>
  <c r="C147" i="19"/>
  <c r="F147" i="19" s="1"/>
  <c r="B147" i="19"/>
  <c r="E147" i="19" s="1"/>
  <c r="W146" i="19"/>
  <c r="L146" i="19"/>
  <c r="K146" i="19"/>
  <c r="D146" i="19"/>
  <c r="C146" i="19"/>
  <c r="F146" i="19" s="1"/>
  <c r="B146" i="19"/>
  <c r="E146" i="19" s="1"/>
  <c r="W145" i="19"/>
  <c r="L145" i="19"/>
  <c r="K145" i="19"/>
  <c r="D145" i="19"/>
  <c r="C145" i="19"/>
  <c r="F145" i="19" s="1"/>
  <c r="B145" i="19"/>
  <c r="E145" i="19" s="1"/>
  <c r="W144" i="19"/>
  <c r="L144" i="19"/>
  <c r="K144" i="19"/>
  <c r="D144" i="19"/>
  <c r="C144" i="19"/>
  <c r="F144" i="19" s="1"/>
  <c r="B144" i="19"/>
  <c r="E144" i="19" s="1"/>
  <c r="W143" i="19"/>
  <c r="L143" i="19"/>
  <c r="K143" i="19"/>
  <c r="D143" i="19"/>
  <c r="C143" i="19"/>
  <c r="F143" i="19" s="1"/>
  <c r="B143" i="19"/>
  <c r="E143" i="19" s="1"/>
  <c r="W142" i="19"/>
  <c r="L142" i="19"/>
  <c r="K142" i="19"/>
  <c r="D142" i="19"/>
  <c r="C142" i="19"/>
  <c r="F142" i="19" s="1"/>
  <c r="B142" i="19"/>
  <c r="E142" i="19" s="1"/>
  <c r="W141" i="19"/>
  <c r="L141" i="19"/>
  <c r="K141" i="19"/>
  <c r="D141" i="19"/>
  <c r="C141" i="19"/>
  <c r="F141" i="19" s="1"/>
  <c r="B141" i="19"/>
  <c r="E141" i="19" s="1"/>
  <c r="W140" i="19"/>
  <c r="L140" i="19"/>
  <c r="K140" i="19"/>
  <c r="D140" i="19"/>
  <c r="C140" i="19"/>
  <c r="F140" i="19" s="1"/>
  <c r="B140" i="19"/>
  <c r="E140" i="19" s="1"/>
  <c r="W139" i="19"/>
  <c r="L139" i="19"/>
  <c r="K139" i="19"/>
  <c r="D139" i="19"/>
  <c r="C139" i="19"/>
  <c r="F139" i="19" s="1"/>
  <c r="B139" i="19"/>
  <c r="E139" i="19" s="1"/>
  <c r="W138" i="19"/>
  <c r="L138" i="19"/>
  <c r="K138" i="19"/>
  <c r="D138" i="19"/>
  <c r="C138" i="19"/>
  <c r="F138" i="19" s="1"/>
  <c r="B138" i="19"/>
  <c r="E138" i="19" s="1"/>
  <c r="W137" i="19"/>
  <c r="L137" i="19"/>
  <c r="K137" i="19"/>
  <c r="D137" i="19"/>
  <c r="C137" i="19"/>
  <c r="F137" i="19" s="1"/>
  <c r="B137" i="19"/>
  <c r="E137" i="19" s="1"/>
  <c r="W136" i="19"/>
  <c r="L136" i="19"/>
  <c r="K136" i="19"/>
  <c r="D136" i="19"/>
  <c r="C136" i="19"/>
  <c r="F136" i="19" s="1"/>
  <c r="B136" i="19"/>
  <c r="E136" i="19" s="1"/>
  <c r="W135" i="19"/>
  <c r="L135" i="19"/>
  <c r="K135" i="19"/>
  <c r="D135" i="19"/>
  <c r="C135" i="19"/>
  <c r="F135" i="19" s="1"/>
  <c r="B135" i="19"/>
  <c r="E135" i="19" s="1"/>
  <c r="L134" i="19"/>
  <c r="K134" i="19"/>
  <c r="D134" i="19"/>
  <c r="C134" i="19"/>
  <c r="F134" i="19" s="1"/>
  <c r="B134" i="19"/>
  <c r="E134" i="19" s="1"/>
  <c r="D31" i="19"/>
  <c r="C31" i="19"/>
  <c r="F31" i="19" s="1"/>
  <c r="B31" i="19"/>
  <c r="E31" i="19" s="1"/>
  <c r="H283" i="19" l="1"/>
  <c r="H287" i="19"/>
  <c r="H291" i="19"/>
  <c r="H295" i="19"/>
  <c r="H299" i="19"/>
  <c r="H303" i="19"/>
  <c r="H307" i="19"/>
  <c r="H311" i="19"/>
  <c r="H315" i="19"/>
  <c r="H319" i="19"/>
  <c r="H323" i="19"/>
  <c r="H327" i="19"/>
  <c r="H331" i="19"/>
  <c r="H335" i="19"/>
  <c r="H339" i="19"/>
  <c r="H343" i="19"/>
  <c r="H347" i="19"/>
  <c r="H351" i="19"/>
  <c r="H355" i="19"/>
  <c r="H359" i="19"/>
  <c r="H363" i="19"/>
  <c r="H367" i="19"/>
  <c r="H371" i="19"/>
  <c r="H375" i="19"/>
  <c r="H379" i="19"/>
  <c r="H383" i="19"/>
  <c r="H387" i="19"/>
  <c r="H391" i="19"/>
  <c r="H395" i="19"/>
  <c r="H399" i="19"/>
  <c r="H403" i="19"/>
  <c r="H407" i="19"/>
  <c r="H411" i="19"/>
  <c r="H415" i="19"/>
  <c r="H419" i="19"/>
  <c r="H423" i="19"/>
  <c r="H427" i="19"/>
  <c r="H431" i="19"/>
  <c r="H435" i="19"/>
  <c r="H439" i="19"/>
  <c r="H443" i="19"/>
  <c r="H447" i="19"/>
  <c r="H451" i="19"/>
  <c r="H455" i="19"/>
  <c r="H459" i="19"/>
  <c r="H463" i="19"/>
  <c r="H467" i="19"/>
  <c r="H471" i="19"/>
  <c r="H475" i="19"/>
  <c r="H479" i="19"/>
  <c r="H483" i="19"/>
  <c r="H487" i="19"/>
  <c r="H491" i="19"/>
  <c r="H495" i="19"/>
  <c r="H499" i="19"/>
  <c r="H503" i="19"/>
  <c r="H507" i="19"/>
  <c r="H511" i="19"/>
  <c r="H515" i="19"/>
  <c r="H519" i="19"/>
  <c r="H523" i="19"/>
  <c r="H527" i="19"/>
  <c r="H531" i="19"/>
  <c r="H136" i="19"/>
  <c r="H138" i="19"/>
  <c r="H140" i="19"/>
  <c r="H282" i="19"/>
  <c r="H286" i="19"/>
  <c r="H290" i="19"/>
  <c r="H294" i="19"/>
  <c r="H298" i="19"/>
  <c r="H302" i="19"/>
  <c r="H306" i="19"/>
  <c r="H310" i="19"/>
  <c r="H314" i="19"/>
  <c r="H318" i="19"/>
  <c r="H322" i="19"/>
  <c r="H326" i="19"/>
  <c r="H330" i="19"/>
  <c r="H334" i="19"/>
  <c r="H338" i="19"/>
  <c r="H342" i="19"/>
  <c r="H346" i="19"/>
  <c r="H350" i="19"/>
  <c r="H354" i="19"/>
  <c r="H358" i="19"/>
  <c r="H362" i="19"/>
  <c r="H366" i="19"/>
  <c r="H370" i="19"/>
  <c r="H374" i="19"/>
  <c r="H378" i="19"/>
  <c r="H382" i="19"/>
  <c r="H386" i="19"/>
  <c r="H390" i="19"/>
  <c r="H394" i="19"/>
  <c r="H398" i="19"/>
  <c r="H402" i="19"/>
  <c r="H406" i="19"/>
  <c r="H410" i="19"/>
  <c r="H414" i="19"/>
  <c r="H418" i="19"/>
  <c r="H422" i="19"/>
  <c r="H426" i="19"/>
  <c r="H430" i="19"/>
  <c r="H434" i="19"/>
  <c r="H438" i="19"/>
  <c r="H442" i="19"/>
  <c r="H446" i="19"/>
  <c r="H450" i="19"/>
  <c r="H454" i="19"/>
  <c r="H458" i="19"/>
  <c r="H462" i="19"/>
  <c r="H466" i="19"/>
  <c r="H470" i="19"/>
  <c r="H474" i="19"/>
  <c r="H478" i="19"/>
  <c r="H482" i="19"/>
  <c r="H486" i="19"/>
  <c r="H490" i="19"/>
  <c r="H494" i="19"/>
  <c r="H498" i="19"/>
  <c r="H502" i="19"/>
  <c r="H506" i="19"/>
  <c r="H510" i="19"/>
  <c r="H514" i="19"/>
  <c r="H518" i="19"/>
  <c r="H522" i="19"/>
  <c r="H526" i="19"/>
  <c r="H530" i="19"/>
  <c r="H534" i="19"/>
  <c r="H538" i="19"/>
  <c r="H542" i="19"/>
  <c r="H546" i="19"/>
  <c r="H147" i="19"/>
  <c r="H153" i="19"/>
  <c r="H165" i="19"/>
  <c r="H280" i="19"/>
  <c r="H284" i="19"/>
  <c r="H292" i="19"/>
  <c r="H143" i="19"/>
  <c r="H145" i="19"/>
  <c r="H151" i="19"/>
  <c r="H155" i="19"/>
  <c r="H159" i="19"/>
  <c r="H163" i="19"/>
  <c r="H167" i="19"/>
  <c r="H288" i="19"/>
  <c r="H296" i="19"/>
  <c r="H300" i="19"/>
  <c r="H304" i="19"/>
  <c r="H308" i="19"/>
  <c r="H312" i="19"/>
  <c r="H316" i="19"/>
  <c r="H320" i="19"/>
  <c r="H324" i="19"/>
  <c r="H328" i="19"/>
  <c r="H332" i="19"/>
  <c r="H336" i="19"/>
  <c r="H340" i="19"/>
  <c r="H344" i="19"/>
  <c r="H348" i="19"/>
  <c r="H352" i="19"/>
  <c r="H356" i="19"/>
  <c r="H360" i="19"/>
  <c r="H364" i="19"/>
  <c r="H368" i="19"/>
  <c r="H372" i="19"/>
  <c r="H376" i="19"/>
  <c r="H380" i="19"/>
  <c r="H384" i="19"/>
  <c r="H388" i="19"/>
  <c r="H392" i="19"/>
  <c r="H396" i="19"/>
  <c r="H400" i="19"/>
  <c r="H404" i="19"/>
  <c r="H408" i="19"/>
  <c r="H412" i="19"/>
  <c r="H416" i="19"/>
  <c r="H420" i="19"/>
  <c r="H424" i="19"/>
  <c r="H428" i="19"/>
  <c r="H432" i="19"/>
  <c r="H436" i="19"/>
  <c r="H488" i="19"/>
  <c r="H492" i="19"/>
  <c r="H496" i="19"/>
  <c r="H500" i="19"/>
  <c r="H504" i="19"/>
  <c r="H508" i="19"/>
  <c r="H512" i="19"/>
  <c r="H516" i="19"/>
  <c r="H520" i="19"/>
  <c r="H524" i="19"/>
  <c r="H528" i="19"/>
  <c r="H532" i="19"/>
  <c r="H536" i="19"/>
  <c r="H540" i="19"/>
  <c r="H544" i="19"/>
  <c r="H357" i="19"/>
  <c r="H361" i="19"/>
  <c r="H365" i="19"/>
  <c r="H369" i="19"/>
  <c r="H373" i="19"/>
  <c r="H377" i="19"/>
  <c r="H381" i="19"/>
  <c r="H385" i="19"/>
  <c r="H389" i="19"/>
  <c r="H393" i="19"/>
  <c r="H397" i="19"/>
  <c r="H401" i="19"/>
  <c r="H405" i="19"/>
  <c r="H409" i="19"/>
  <c r="H413" i="19"/>
  <c r="H417" i="19"/>
  <c r="H421" i="19"/>
  <c r="H425" i="19"/>
  <c r="H429" i="19"/>
  <c r="H433" i="19"/>
  <c r="H437" i="19"/>
  <c r="H441" i="19"/>
  <c r="H445" i="19"/>
  <c r="H449" i="19"/>
  <c r="H453" i="19"/>
  <c r="H457" i="19"/>
  <c r="H461" i="19"/>
  <c r="H465" i="19"/>
  <c r="H469" i="19"/>
  <c r="H473" i="19"/>
  <c r="H477" i="19"/>
  <c r="H481" i="19"/>
  <c r="H485" i="19"/>
  <c r="H489" i="19"/>
  <c r="H493" i="19"/>
  <c r="H497" i="19"/>
  <c r="H501" i="19"/>
  <c r="H505" i="19"/>
  <c r="H509" i="19"/>
  <c r="H513" i="19"/>
  <c r="H517" i="19"/>
  <c r="H521" i="19"/>
  <c r="H525" i="19"/>
  <c r="H529" i="19"/>
  <c r="H533" i="19"/>
  <c r="H537" i="19"/>
  <c r="H541" i="19"/>
  <c r="H545" i="19"/>
  <c r="G156" i="19"/>
  <c r="J156" i="19" s="1"/>
  <c r="G145" i="19"/>
  <c r="J145" i="19" s="1"/>
  <c r="H157" i="19"/>
  <c r="G157" i="19"/>
  <c r="J157" i="19" s="1"/>
  <c r="H161" i="19"/>
  <c r="G161" i="19"/>
  <c r="J161" i="19" s="1"/>
  <c r="H169" i="19"/>
  <c r="G169" i="19"/>
  <c r="J169" i="19" s="1"/>
  <c r="G148" i="19"/>
  <c r="J148" i="19" s="1"/>
  <c r="G153" i="19"/>
  <c r="J153" i="19" s="1"/>
  <c r="H149" i="19"/>
  <c r="G149" i="19"/>
  <c r="J149" i="19" s="1"/>
  <c r="H281" i="19"/>
  <c r="G281" i="19"/>
  <c r="J281" i="19" s="1"/>
  <c r="H285" i="19"/>
  <c r="G285" i="19"/>
  <c r="J285" i="19" s="1"/>
  <c r="H289" i="19"/>
  <c r="G289" i="19"/>
  <c r="J289" i="19" s="1"/>
  <c r="H293" i="19"/>
  <c r="G293" i="19"/>
  <c r="J293" i="19" s="1"/>
  <c r="H297" i="19"/>
  <c r="G297" i="19"/>
  <c r="J297" i="19" s="1"/>
  <c r="H301" i="19"/>
  <c r="G301" i="19"/>
  <c r="J301" i="19" s="1"/>
  <c r="H305" i="19"/>
  <c r="G305" i="19"/>
  <c r="J305" i="19" s="1"/>
  <c r="H309" i="19"/>
  <c r="G309" i="19"/>
  <c r="J309" i="19" s="1"/>
  <c r="H313" i="19"/>
  <c r="G313" i="19"/>
  <c r="J313" i="19" s="1"/>
  <c r="H317" i="19"/>
  <c r="G317" i="19"/>
  <c r="J317" i="19" s="1"/>
  <c r="H321" i="19"/>
  <c r="G321" i="19"/>
  <c r="J321" i="19" s="1"/>
  <c r="H325" i="19"/>
  <c r="G325" i="19"/>
  <c r="J325" i="19" s="1"/>
  <c r="H329" i="19"/>
  <c r="G329" i="19"/>
  <c r="J329" i="19" s="1"/>
  <c r="H333" i="19"/>
  <c r="G333" i="19"/>
  <c r="J333" i="19" s="1"/>
  <c r="H337" i="19"/>
  <c r="G337" i="19"/>
  <c r="J337" i="19" s="1"/>
  <c r="H341" i="19"/>
  <c r="G341" i="19"/>
  <c r="J341" i="19" s="1"/>
  <c r="H345" i="19"/>
  <c r="G345" i="19"/>
  <c r="J345" i="19" s="1"/>
  <c r="H349" i="19"/>
  <c r="G349" i="19"/>
  <c r="J349" i="19" s="1"/>
  <c r="H353" i="19"/>
  <c r="G353" i="19"/>
  <c r="J353" i="19" s="1"/>
  <c r="H440" i="19"/>
  <c r="G440" i="19"/>
  <c r="J440" i="19" s="1"/>
  <c r="H444" i="19"/>
  <c r="G444" i="19"/>
  <c r="J444" i="19" s="1"/>
  <c r="H448" i="19"/>
  <c r="G448" i="19"/>
  <c r="J448" i="19" s="1"/>
  <c r="H452" i="19"/>
  <c r="G452" i="19"/>
  <c r="J452" i="19" s="1"/>
  <c r="H456" i="19"/>
  <c r="G456" i="19"/>
  <c r="J456" i="19" s="1"/>
  <c r="H460" i="19"/>
  <c r="G460" i="19"/>
  <c r="J460" i="19" s="1"/>
  <c r="H464" i="19"/>
  <c r="G464" i="19"/>
  <c r="J464" i="19" s="1"/>
  <c r="H468" i="19"/>
  <c r="G468" i="19"/>
  <c r="J468" i="19" s="1"/>
  <c r="H472" i="19"/>
  <c r="G472" i="19"/>
  <c r="J472" i="19" s="1"/>
  <c r="H476" i="19"/>
  <c r="G476" i="19"/>
  <c r="J476" i="19" s="1"/>
  <c r="H480" i="19"/>
  <c r="G480" i="19"/>
  <c r="J480" i="19" s="1"/>
  <c r="H484" i="19"/>
  <c r="G484" i="19"/>
  <c r="J484" i="19" s="1"/>
  <c r="H535" i="19"/>
  <c r="G535" i="19"/>
  <c r="J535" i="19" s="1"/>
  <c r="H539" i="19"/>
  <c r="G539" i="19"/>
  <c r="J539" i="19" s="1"/>
  <c r="H543" i="19"/>
  <c r="G543" i="19"/>
  <c r="J543" i="19" s="1"/>
  <c r="H547" i="19"/>
  <c r="G547" i="19"/>
  <c r="J547" i="19" s="1"/>
  <c r="G164" i="19"/>
  <c r="J164" i="19" s="1"/>
  <c r="H31" i="19"/>
  <c r="G144" i="19"/>
  <c r="J144" i="19" s="1"/>
  <c r="G152" i="19"/>
  <c r="J152" i="19" s="1"/>
  <c r="G160" i="19"/>
  <c r="J160" i="19" s="1"/>
  <c r="G165" i="19"/>
  <c r="J165" i="19" s="1"/>
  <c r="G168" i="19"/>
  <c r="J168" i="19" s="1"/>
  <c r="G283" i="19"/>
  <c r="J283" i="19" s="1"/>
  <c r="G287" i="19"/>
  <c r="J287" i="19" s="1"/>
  <c r="G291" i="19"/>
  <c r="J291" i="19" s="1"/>
  <c r="G295" i="19"/>
  <c r="J295" i="19" s="1"/>
  <c r="G299" i="19"/>
  <c r="J299" i="19" s="1"/>
  <c r="G303" i="19"/>
  <c r="J303" i="19" s="1"/>
  <c r="G307" i="19"/>
  <c r="J307" i="19" s="1"/>
  <c r="G311" i="19"/>
  <c r="J311" i="19" s="1"/>
  <c r="G315" i="19"/>
  <c r="J315" i="19" s="1"/>
  <c r="G319" i="19"/>
  <c r="J319" i="19" s="1"/>
  <c r="G323" i="19"/>
  <c r="J323" i="19" s="1"/>
  <c r="G327" i="19"/>
  <c r="J327" i="19" s="1"/>
  <c r="G331" i="19"/>
  <c r="J331" i="19" s="1"/>
  <c r="G335" i="19"/>
  <c r="J335" i="19" s="1"/>
  <c r="G339" i="19"/>
  <c r="J339" i="19" s="1"/>
  <c r="G343" i="19"/>
  <c r="J343" i="19" s="1"/>
  <c r="G347" i="19"/>
  <c r="J347" i="19" s="1"/>
  <c r="G351" i="19"/>
  <c r="J351" i="19" s="1"/>
  <c r="G438" i="19"/>
  <c r="J438" i="19" s="1"/>
  <c r="G442" i="19"/>
  <c r="J442" i="19" s="1"/>
  <c r="G446" i="19"/>
  <c r="J446" i="19" s="1"/>
  <c r="G450" i="19"/>
  <c r="J450" i="19" s="1"/>
  <c r="G454" i="19"/>
  <c r="J454" i="19" s="1"/>
  <c r="G458" i="19"/>
  <c r="J458" i="19" s="1"/>
  <c r="G462" i="19"/>
  <c r="J462" i="19" s="1"/>
  <c r="G466" i="19"/>
  <c r="J466" i="19" s="1"/>
  <c r="G470" i="19"/>
  <c r="J470" i="19" s="1"/>
  <c r="G474" i="19"/>
  <c r="J474" i="19" s="1"/>
  <c r="G478" i="19"/>
  <c r="J478" i="19" s="1"/>
  <c r="G482" i="19"/>
  <c r="J482" i="19" s="1"/>
  <c r="G533" i="19"/>
  <c r="J533" i="19" s="1"/>
  <c r="G537" i="19"/>
  <c r="J537" i="19" s="1"/>
  <c r="G541" i="19"/>
  <c r="J541" i="19" s="1"/>
  <c r="G545" i="19"/>
  <c r="J545" i="19" s="1"/>
  <c r="G134" i="19"/>
  <c r="H134" i="19"/>
  <c r="G135" i="19"/>
  <c r="H135" i="19"/>
  <c r="G137" i="19"/>
  <c r="H137" i="19"/>
  <c r="G31" i="19"/>
  <c r="G139" i="19"/>
  <c r="H139" i="19"/>
  <c r="G141" i="19"/>
  <c r="H141" i="19"/>
  <c r="G238" i="19"/>
  <c r="H238" i="19"/>
  <c r="G239" i="19"/>
  <c r="H239" i="19"/>
  <c r="G240" i="19"/>
  <c r="H240" i="19"/>
  <c r="G241" i="19"/>
  <c r="H241" i="19"/>
  <c r="G242" i="19"/>
  <c r="H242" i="19"/>
  <c r="G243" i="19"/>
  <c r="H243" i="19"/>
  <c r="G244" i="19"/>
  <c r="H244" i="19"/>
  <c r="G245" i="19"/>
  <c r="H245" i="19"/>
  <c r="G246" i="19"/>
  <c r="H246" i="19"/>
  <c r="G247" i="19"/>
  <c r="H247" i="19"/>
  <c r="G248" i="19"/>
  <c r="H248" i="19"/>
  <c r="G249" i="19"/>
  <c r="H249" i="19"/>
  <c r="G250" i="19"/>
  <c r="H250" i="19"/>
  <c r="G251" i="19"/>
  <c r="H251" i="19"/>
  <c r="G252" i="19"/>
  <c r="H252" i="19"/>
  <c r="G253" i="19"/>
  <c r="H253" i="19"/>
  <c r="G254" i="19"/>
  <c r="H254" i="19"/>
  <c r="G255" i="19"/>
  <c r="H255" i="19"/>
  <c r="G256" i="19"/>
  <c r="H256" i="19"/>
  <c r="G257" i="19"/>
  <c r="H257" i="19"/>
  <c r="G258" i="19"/>
  <c r="H258" i="19"/>
  <c r="G259" i="19"/>
  <c r="H259" i="19"/>
  <c r="G260" i="19"/>
  <c r="H260" i="19"/>
  <c r="G261" i="19"/>
  <c r="H261" i="19"/>
  <c r="G262" i="19"/>
  <c r="H262" i="19"/>
  <c r="G263" i="19"/>
  <c r="H263" i="19"/>
  <c r="G264" i="19"/>
  <c r="H264" i="19"/>
  <c r="G265" i="19"/>
  <c r="H265" i="19"/>
  <c r="G266" i="19"/>
  <c r="H266" i="19"/>
  <c r="G267" i="19"/>
  <c r="H267" i="19"/>
  <c r="G268" i="19"/>
  <c r="H268" i="19"/>
  <c r="G269" i="19"/>
  <c r="H269" i="19"/>
  <c r="G270" i="19"/>
  <c r="H270" i="19"/>
  <c r="G271" i="19"/>
  <c r="H271" i="19"/>
  <c r="G272" i="19"/>
  <c r="H272" i="19"/>
  <c r="G273" i="19"/>
  <c r="H273" i="19"/>
  <c r="G274" i="19"/>
  <c r="H274" i="19"/>
  <c r="G275" i="19"/>
  <c r="H275" i="19"/>
  <c r="G276" i="19"/>
  <c r="H276" i="19"/>
  <c r="G277" i="19"/>
  <c r="H277" i="19"/>
  <c r="G278" i="19"/>
  <c r="H278" i="19"/>
  <c r="G279" i="19"/>
  <c r="H279" i="19"/>
  <c r="H144" i="19"/>
  <c r="H148" i="19"/>
  <c r="H152" i="19"/>
  <c r="H156" i="19"/>
  <c r="H160" i="19"/>
  <c r="H164" i="19"/>
  <c r="H168" i="19"/>
  <c r="G136" i="19"/>
  <c r="G138" i="19"/>
  <c r="G140" i="19"/>
  <c r="G142" i="19"/>
  <c r="H142" i="19"/>
  <c r="G143" i="19"/>
  <c r="G146" i="19"/>
  <c r="H146" i="19"/>
  <c r="G147" i="19"/>
  <c r="G150" i="19"/>
  <c r="H150" i="19"/>
  <c r="G151" i="19"/>
  <c r="G154" i="19"/>
  <c r="H154" i="19"/>
  <c r="G155" i="19"/>
  <c r="G158" i="19"/>
  <c r="H158" i="19"/>
  <c r="G159" i="19"/>
  <c r="G162" i="19"/>
  <c r="H162" i="19"/>
  <c r="G163" i="19"/>
  <c r="G166" i="19"/>
  <c r="H166" i="19"/>
  <c r="G167" i="19"/>
  <c r="G170" i="19"/>
  <c r="H170" i="19"/>
  <c r="G171" i="19"/>
  <c r="H171" i="19"/>
  <c r="G172" i="19"/>
  <c r="H172" i="19"/>
  <c r="G173" i="19"/>
  <c r="H173" i="19"/>
  <c r="G174" i="19"/>
  <c r="H174" i="19"/>
  <c r="G175" i="19"/>
  <c r="H175" i="19"/>
  <c r="G176" i="19"/>
  <c r="H176" i="19"/>
  <c r="G177" i="19"/>
  <c r="H177" i="19"/>
  <c r="G178" i="19"/>
  <c r="H178" i="19"/>
  <c r="G179" i="19"/>
  <c r="H179" i="19"/>
  <c r="G180" i="19"/>
  <c r="H180" i="19"/>
  <c r="G181" i="19"/>
  <c r="H181" i="19"/>
  <c r="G182" i="19"/>
  <c r="H182" i="19"/>
  <c r="G183" i="19"/>
  <c r="H183" i="19"/>
  <c r="G184" i="19"/>
  <c r="H184" i="19"/>
  <c r="G185" i="19"/>
  <c r="H185" i="19"/>
  <c r="G186" i="19"/>
  <c r="H186" i="19"/>
  <c r="G187" i="19"/>
  <c r="H187" i="19"/>
  <c r="G188" i="19"/>
  <c r="H188" i="19"/>
  <c r="G189" i="19"/>
  <c r="H189" i="19"/>
  <c r="G190" i="19"/>
  <c r="H190" i="19"/>
  <c r="G191" i="19"/>
  <c r="H191" i="19"/>
  <c r="G192" i="19"/>
  <c r="H192" i="19"/>
  <c r="G193" i="19"/>
  <c r="H193" i="19"/>
  <c r="G194" i="19"/>
  <c r="H194" i="19"/>
  <c r="G195" i="19"/>
  <c r="H195" i="19"/>
  <c r="G196" i="19"/>
  <c r="H196" i="19"/>
  <c r="G197" i="19"/>
  <c r="H197" i="19"/>
  <c r="G198" i="19"/>
  <c r="H198" i="19"/>
  <c r="G199" i="19"/>
  <c r="H199" i="19"/>
  <c r="G200" i="19"/>
  <c r="H200" i="19"/>
  <c r="G201" i="19"/>
  <c r="H201" i="19"/>
  <c r="G202" i="19"/>
  <c r="H202" i="19"/>
  <c r="G203" i="19"/>
  <c r="H203" i="19"/>
  <c r="G204" i="19"/>
  <c r="H204" i="19"/>
  <c r="G205" i="19"/>
  <c r="H205" i="19"/>
  <c r="G206" i="19"/>
  <c r="H206" i="19"/>
  <c r="G207" i="19"/>
  <c r="H207" i="19"/>
  <c r="G208" i="19"/>
  <c r="H208" i="19"/>
  <c r="G209" i="19"/>
  <c r="H209" i="19"/>
  <c r="G210" i="19"/>
  <c r="H210" i="19"/>
  <c r="G211" i="19"/>
  <c r="H211" i="19"/>
  <c r="G212" i="19"/>
  <c r="H212" i="19"/>
  <c r="G213" i="19"/>
  <c r="H213" i="19"/>
  <c r="G214" i="19"/>
  <c r="H214" i="19"/>
  <c r="G215" i="19"/>
  <c r="H215" i="19"/>
  <c r="G216" i="19"/>
  <c r="H216" i="19"/>
  <c r="G217" i="19"/>
  <c r="H217" i="19"/>
  <c r="G218" i="19"/>
  <c r="H218" i="19"/>
  <c r="G219" i="19"/>
  <c r="H219" i="19"/>
  <c r="G220" i="19"/>
  <c r="H220" i="19"/>
  <c r="G221" i="19"/>
  <c r="H221" i="19"/>
  <c r="G222" i="19"/>
  <c r="H222" i="19"/>
  <c r="G223" i="19"/>
  <c r="H223" i="19"/>
  <c r="G224" i="19"/>
  <c r="H224" i="19"/>
  <c r="G225" i="19"/>
  <c r="H225" i="19"/>
  <c r="G226" i="19"/>
  <c r="H226" i="19"/>
  <c r="G227" i="19"/>
  <c r="H227" i="19"/>
  <c r="G228" i="19"/>
  <c r="H228" i="19"/>
  <c r="G229" i="19"/>
  <c r="H229" i="19"/>
  <c r="G230" i="19"/>
  <c r="H230" i="19"/>
  <c r="G231" i="19"/>
  <c r="H231" i="19"/>
  <c r="G232" i="19"/>
  <c r="H232" i="19"/>
  <c r="G233" i="19"/>
  <c r="H233" i="19"/>
  <c r="G234" i="19"/>
  <c r="H234" i="19"/>
  <c r="G235" i="19"/>
  <c r="H235" i="19"/>
  <c r="G236" i="19"/>
  <c r="H236" i="19"/>
  <c r="G237" i="19"/>
  <c r="H237" i="19"/>
  <c r="G280" i="19"/>
  <c r="G282" i="19"/>
  <c r="G284" i="19"/>
  <c r="G286" i="19"/>
  <c r="G288" i="19"/>
  <c r="G290" i="19"/>
  <c r="G292" i="19"/>
  <c r="G294" i="19"/>
  <c r="G296" i="19"/>
  <c r="G298" i="19"/>
  <c r="G300" i="19"/>
  <c r="G302" i="19"/>
  <c r="G304" i="19"/>
  <c r="G306" i="19"/>
  <c r="G308" i="19"/>
  <c r="G310" i="19"/>
  <c r="G312" i="19"/>
  <c r="G314" i="19"/>
  <c r="G316" i="19"/>
  <c r="G318" i="19"/>
  <c r="G320" i="19"/>
  <c r="G322" i="19"/>
  <c r="G324" i="19"/>
  <c r="G326" i="19"/>
  <c r="G328" i="19"/>
  <c r="G330" i="19"/>
  <c r="G332" i="19"/>
  <c r="G334" i="19"/>
  <c r="G336" i="19"/>
  <c r="G338" i="19"/>
  <c r="G340" i="19"/>
  <c r="G342" i="19"/>
  <c r="G344" i="19"/>
  <c r="G346" i="19"/>
  <c r="G348" i="19"/>
  <c r="G350" i="19"/>
  <c r="G352" i="19"/>
  <c r="G354" i="19"/>
  <c r="G355" i="19"/>
  <c r="G356" i="19"/>
  <c r="G357" i="19"/>
  <c r="G358" i="19"/>
  <c r="G359" i="19"/>
  <c r="G360" i="19"/>
  <c r="G361" i="19"/>
  <c r="G362" i="19"/>
  <c r="G363" i="19"/>
  <c r="G364" i="19"/>
  <c r="G365" i="19"/>
  <c r="G366" i="19"/>
  <c r="G367" i="19"/>
  <c r="G368" i="19"/>
  <c r="G369" i="19"/>
  <c r="G370" i="19"/>
  <c r="G371" i="19"/>
  <c r="G372" i="19"/>
  <c r="G373" i="19"/>
  <c r="G374" i="19"/>
  <c r="G375" i="19"/>
  <c r="G376" i="19"/>
  <c r="G377" i="19"/>
  <c r="G378" i="19"/>
  <c r="G379" i="19"/>
  <c r="G380" i="19"/>
  <c r="G381" i="19"/>
  <c r="G382" i="19"/>
  <c r="G383" i="19"/>
  <c r="G384" i="19"/>
  <c r="G385" i="19"/>
  <c r="G386" i="19"/>
  <c r="G387" i="19"/>
  <c r="G388" i="19"/>
  <c r="G389" i="19"/>
  <c r="G390" i="19"/>
  <c r="G391" i="19"/>
  <c r="G392" i="19"/>
  <c r="G393" i="19"/>
  <c r="G394" i="19"/>
  <c r="G395" i="19"/>
  <c r="G396" i="19"/>
  <c r="G397" i="19"/>
  <c r="G398" i="19"/>
  <c r="G399" i="19"/>
  <c r="G400" i="19"/>
  <c r="G401" i="19"/>
  <c r="G402" i="19"/>
  <c r="G403" i="19"/>
  <c r="G404" i="19"/>
  <c r="G405" i="19"/>
  <c r="G406" i="19"/>
  <c r="G407" i="19"/>
  <c r="G408" i="19"/>
  <c r="G409" i="19"/>
  <c r="G410" i="19"/>
  <c r="G411" i="19"/>
  <c r="G412" i="19"/>
  <c r="G413" i="19"/>
  <c r="G414" i="19"/>
  <c r="G415" i="19"/>
  <c r="G416" i="19"/>
  <c r="G417" i="19"/>
  <c r="G418" i="19"/>
  <c r="G419" i="19"/>
  <c r="G420" i="19"/>
  <c r="G421" i="19"/>
  <c r="G422" i="19"/>
  <c r="G423" i="19"/>
  <c r="G424" i="19"/>
  <c r="G425" i="19"/>
  <c r="G426" i="19"/>
  <c r="G427" i="19"/>
  <c r="G428" i="19"/>
  <c r="G429" i="19"/>
  <c r="G430" i="19"/>
  <c r="G431" i="19"/>
  <c r="G432" i="19"/>
  <c r="G433" i="19"/>
  <c r="G434" i="19"/>
  <c r="G435" i="19"/>
  <c r="G436" i="19"/>
  <c r="G437" i="19"/>
  <c r="G439" i="19"/>
  <c r="G441" i="19"/>
  <c r="G443" i="19"/>
  <c r="G445" i="19"/>
  <c r="G447" i="19"/>
  <c r="G449" i="19"/>
  <c r="G451" i="19"/>
  <c r="G453" i="19"/>
  <c r="G455" i="19"/>
  <c r="G457" i="19"/>
  <c r="G459" i="19"/>
  <c r="G461" i="19"/>
  <c r="G463" i="19"/>
  <c r="G465" i="19"/>
  <c r="G467" i="19"/>
  <c r="G469" i="19"/>
  <c r="G471" i="19"/>
  <c r="G473" i="19"/>
  <c r="G475" i="19"/>
  <c r="G477" i="19"/>
  <c r="G479" i="19"/>
  <c r="G481" i="19"/>
  <c r="G483" i="19"/>
  <c r="G485" i="19"/>
  <c r="G486" i="19"/>
  <c r="G487" i="19"/>
  <c r="G488" i="19"/>
  <c r="G489" i="19"/>
  <c r="G490" i="19"/>
  <c r="G491" i="19"/>
  <c r="G492" i="19"/>
  <c r="G493" i="19"/>
  <c r="G494" i="19"/>
  <c r="G495" i="19"/>
  <c r="G496" i="19"/>
  <c r="G497" i="19"/>
  <c r="G498" i="19"/>
  <c r="G499" i="19"/>
  <c r="G500" i="19"/>
  <c r="G501" i="19"/>
  <c r="G502" i="19"/>
  <c r="G503" i="19"/>
  <c r="G504" i="19"/>
  <c r="G505" i="19"/>
  <c r="G506" i="19"/>
  <c r="G507" i="19"/>
  <c r="G508" i="19"/>
  <c r="G509" i="19"/>
  <c r="G510" i="19"/>
  <c r="G511" i="19"/>
  <c r="G512" i="19"/>
  <c r="G513" i="19"/>
  <c r="G514" i="19"/>
  <c r="G515" i="19"/>
  <c r="G516" i="19"/>
  <c r="G517" i="19"/>
  <c r="G518" i="19"/>
  <c r="G519" i="19"/>
  <c r="G520" i="19"/>
  <c r="G521" i="19"/>
  <c r="G522" i="19"/>
  <c r="G523" i="19"/>
  <c r="G524" i="19"/>
  <c r="G525" i="19"/>
  <c r="G526" i="19"/>
  <c r="G527" i="19"/>
  <c r="G528" i="19"/>
  <c r="G529" i="19"/>
  <c r="G530" i="19"/>
  <c r="G531" i="19"/>
  <c r="G548" i="19"/>
  <c r="G549" i="19"/>
  <c r="G550" i="19"/>
  <c r="G551" i="19"/>
  <c r="G552" i="19"/>
  <c r="G553" i="19"/>
  <c r="G554" i="19"/>
  <c r="G555" i="19"/>
  <c r="G556" i="19"/>
  <c r="G557" i="19"/>
  <c r="G558" i="19"/>
  <c r="G559" i="19"/>
  <c r="G560" i="19"/>
  <c r="G561" i="19"/>
  <c r="G562" i="19"/>
  <c r="G563" i="19"/>
  <c r="G564" i="19"/>
  <c r="G565" i="19"/>
  <c r="G566" i="19"/>
  <c r="G567" i="19"/>
  <c r="G568" i="19"/>
  <c r="G569" i="19"/>
  <c r="G570" i="19"/>
  <c r="G571" i="19"/>
  <c r="G572" i="19"/>
  <c r="G573" i="19"/>
  <c r="G574" i="19"/>
  <c r="G575" i="19"/>
  <c r="G576" i="19"/>
  <c r="G577" i="19"/>
  <c r="G578" i="19"/>
  <c r="G579" i="19"/>
  <c r="G580" i="19"/>
  <c r="G581" i="19"/>
  <c r="G582" i="19"/>
  <c r="G583" i="19"/>
  <c r="G584" i="19"/>
  <c r="G585" i="19"/>
  <c r="G586" i="19"/>
  <c r="G587" i="19"/>
  <c r="G588" i="19"/>
  <c r="G589" i="19"/>
  <c r="G590" i="19"/>
  <c r="G591" i="19"/>
  <c r="G532" i="19"/>
  <c r="G534" i="19"/>
  <c r="G536" i="19"/>
  <c r="G538" i="19"/>
  <c r="G540" i="19"/>
  <c r="G542" i="19"/>
  <c r="G544" i="19"/>
  <c r="G546" i="19"/>
  <c r="H548" i="19"/>
  <c r="H549" i="19"/>
  <c r="H550" i="19"/>
  <c r="H551" i="19"/>
  <c r="H552" i="19"/>
  <c r="H553" i="19"/>
  <c r="H554" i="19"/>
  <c r="H555" i="19"/>
  <c r="H556" i="19"/>
  <c r="H557" i="19"/>
  <c r="H558" i="19"/>
  <c r="H559" i="19"/>
  <c r="H560" i="19"/>
  <c r="H561" i="19"/>
  <c r="H562" i="19"/>
  <c r="H563" i="19"/>
  <c r="H564" i="19"/>
  <c r="H565" i="19"/>
  <c r="H566" i="19"/>
  <c r="H567" i="19"/>
  <c r="H568" i="19"/>
  <c r="H569" i="19"/>
  <c r="H570" i="19"/>
  <c r="H571" i="19"/>
  <c r="H572" i="19"/>
  <c r="H573" i="19"/>
  <c r="H574" i="19"/>
  <c r="H575" i="19"/>
  <c r="H576" i="19"/>
  <c r="H577" i="19"/>
  <c r="H578" i="19"/>
  <c r="H579" i="19"/>
  <c r="H580" i="19"/>
  <c r="H581" i="19"/>
  <c r="H582" i="19"/>
  <c r="H583" i="19"/>
  <c r="H584" i="19"/>
  <c r="H585" i="19"/>
  <c r="H586" i="19"/>
  <c r="H587" i="19"/>
  <c r="H588" i="19"/>
  <c r="H589" i="19"/>
  <c r="H590" i="19"/>
  <c r="H591" i="19"/>
  <c r="G592" i="19"/>
  <c r="H592" i="19"/>
  <c r="G593" i="19"/>
  <c r="H593" i="19"/>
  <c r="G594" i="19"/>
  <c r="H594" i="19"/>
  <c r="G595" i="19"/>
  <c r="H595" i="19"/>
  <c r="G596" i="19"/>
  <c r="H596" i="19"/>
  <c r="G597" i="19"/>
  <c r="H597" i="19"/>
  <c r="G598" i="19"/>
  <c r="H598" i="19"/>
  <c r="G599" i="19"/>
  <c r="H599" i="19"/>
  <c r="G600" i="19"/>
  <c r="H600" i="19"/>
  <c r="G601" i="19"/>
  <c r="H601" i="19"/>
  <c r="G602" i="19"/>
  <c r="H602" i="19"/>
  <c r="G603" i="19"/>
  <c r="H603" i="19"/>
  <c r="G604" i="19"/>
  <c r="H604" i="19"/>
  <c r="G605" i="19"/>
  <c r="H605" i="19"/>
  <c r="G606" i="19"/>
  <c r="H606" i="19"/>
  <c r="G607" i="19"/>
  <c r="H607" i="19"/>
  <c r="G608" i="19"/>
  <c r="H608" i="19"/>
  <c r="G609" i="19"/>
  <c r="H609" i="19"/>
  <c r="G610" i="19"/>
  <c r="H610" i="19"/>
  <c r="H611" i="19"/>
  <c r="G611" i="19"/>
  <c r="H612" i="19"/>
  <c r="G612" i="19"/>
  <c r="H613" i="19"/>
  <c r="G613" i="19"/>
  <c r="H614" i="19"/>
  <c r="G614" i="19"/>
  <c r="H615" i="19"/>
  <c r="G615" i="19"/>
  <c r="H616" i="19"/>
  <c r="G616" i="19"/>
  <c r="H617" i="19"/>
  <c r="G617" i="19"/>
  <c r="H618" i="19"/>
  <c r="G618" i="19"/>
  <c r="H619" i="19"/>
  <c r="G619" i="19"/>
  <c r="H620" i="19"/>
  <c r="G620" i="19"/>
  <c r="H621" i="19"/>
  <c r="G621" i="19"/>
  <c r="H622" i="19"/>
  <c r="G622" i="19"/>
  <c r="H623" i="19"/>
  <c r="G623" i="19"/>
  <c r="H624" i="19"/>
  <c r="G624" i="19"/>
  <c r="H625" i="19"/>
  <c r="G625" i="19"/>
  <c r="H626" i="19"/>
  <c r="G626" i="19"/>
  <c r="H627" i="19"/>
  <c r="G627" i="19"/>
  <c r="H628" i="19"/>
  <c r="G628" i="19"/>
  <c r="H629" i="19"/>
  <c r="G629" i="19"/>
  <c r="H630" i="19"/>
  <c r="G630" i="19"/>
  <c r="H631" i="19"/>
  <c r="G631" i="19"/>
  <c r="H632" i="19"/>
  <c r="G632" i="19"/>
  <c r="H633" i="19"/>
  <c r="G633" i="19"/>
  <c r="I168" i="19" l="1"/>
  <c r="M168" i="19" s="1"/>
  <c r="N168" i="19" s="1"/>
  <c r="O168" i="19" s="1"/>
  <c r="P168" i="19" s="1"/>
  <c r="Q168" i="19" s="1"/>
  <c r="I160" i="19"/>
  <c r="M160" i="19" s="1"/>
  <c r="N160" i="19" s="1"/>
  <c r="O160" i="19" s="1"/>
  <c r="P160" i="19" s="1"/>
  <c r="Q160" i="19" s="1"/>
  <c r="I438" i="19"/>
  <c r="M438" i="19" s="1"/>
  <c r="N438" i="19" s="1"/>
  <c r="O438" i="19" s="1"/>
  <c r="P438" i="19" s="1"/>
  <c r="Q438" i="19" s="1"/>
  <c r="I478" i="19"/>
  <c r="M478" i="19" s="1"/>
  <c r="N478" i="19" s="1"/>
  <c r="O478" i="19" s="1"/>
  <c r="P478" i="19" s="1"/>
  <c r="Q478" i="19" s="1"/>
  <c r="I446" i="19"/>
  <c r="M446" i="19" s="1"/>
  <c r="N446" i="19" s="1"/>
  <c r="O446" i="19" s="1"/>
  <c r="P446" i="19" s="1"/>
  <c r="Q446" i="19" s="1"/>
  <c r="I541" i="19"/>
  <c r="M541" i="19" s="1"/>
  <c r="N541" i="19" s="1"/>
  <c r="O541" i="19" s="1"/>
  <c r="P541" i="19" s="1"/>
  <c r="Q541" i="19" s="1"/>
  <c r="I533" i="19"/>
  <c r="M533" i="19" s="1"/>
  <c r="N533" i="19" s="1"/>
  <c r="O533" i="19" s="1"/>
  <c r="P533" i="19" s="1"/>
  <c r="Q533" i="19" s="1"/>
  <c r="I470" i="19"/>
  <c r="M470" i="19" s="1"/>
  <c r="N470" i="19" s="1"/>
  <c r="O470" i="19" s="1"/>
  <c r="P470" i="19" s="1"/>
  <c r="Q470" i="19" s="1"/>
  <c r="I149" i="19"/>
  <c r="M149" i="19" s="1"/>
  <c r="N149" i="19" s="1"/>
  <c r="O149" i="19" s="1"/>
  <c r="P149" i="19" s="1"/>
  <c r="Q149" i="19" s="1"/>
  <c r="I144" i="19"/>
  <c r="M144" i="19" s="1"/>
  <c r="N144" i="19" s="1"/>
  <c r="O144" i="19" s="1"/>
  <c r="P144" i="19" s="1"/>
  <c r="Q144" i="19" s="1"/>
  <c r="I543" i="19"/>
  <c r="M543" i="19" s="1"/>
  <c r="N543" i="19" s="1"/>
  <c r="O543" i="19" s="1"/>
  <c r="P543" i="19" s="1"/>
  <c r="Q543" i="19" s="1"/>
  <c r="I535" i="19"/>
  <c r="M535" i="19" s="1"/>
  <c r="N535" i="19" s="1"/>
  <c r="O535" i="19" s="1"/>
  <c r="P535" i="19" s="1"/>
  <c r="Q535" i="19" s="1"/>
  <c r="I480" i="19"/>
  <c r="M480" i="19" s="1"/>
  <c r="N480" i="19" s="1"/>
  <c r="O480" i="19" s="1"/>
  <c r="P480" i="19" s="1"/>
  <c r="Q480" i="19" s="1"/>
  <c r="I472" i="19"/>
  <c r="M472" i="19" s="1"/>
  <c r="N472" i="19" s="1"/>
  <c r="O472" i="19" s="1"/>
  <c r="P472" i="19" s="1"/>
  <c r="Q472" i="19" s="1"/>
  <c r="I464" i="19"/>
  <c r="M464" i="19" s="1"/>
  <c r="N464" i="19" s="1"/>
  <c r="O464" i="19" s="1"/>
  <c r="P464" i="19" s="1"/>
  <c r="Q464" i="19" s="1"/>
  <c r="I456" i="19"/>
  <c r="M456" i="19" s="1"/>
  <c r="N456" i="19" s="1"/>
  <c r="O456" i="19" s="1"/>
  <c r="P456" i="19" s="1"/>
  <c r="Q456" i="19" s="1"/>
  <c r="I448" i="19"/>
  <c r="M448" i="19" s="1"/>
  <c r="N448" i="19" s="1"/>
  <c r="O448" i="19" s="1"/>
  <c r="P448" i="19" s="1"/>
  <c r="Q448" i="19" s="1"/>
  <c r="I440" i="19"/>
  <c r="M440" i="19" s="1"/>
  <c r="N440" i="19" s="1"/>
  <c r="O440" i="19" s="1"/>
  <c r="P440" i="19" s="1"/>
  <c r="Q440" i="19" s="1"/>
  <c r="I454" i="19"/>
  <c r="M454" i="19" s="1"/>
  <c r="N454" i="19" s="1"/>
  <c r="O454" i="19" s="1"/>
  <c r="P454" i="19" s="1"/>
  <c r="Q454" i="19" s="1"/>
  <c r="I327" i="19"/>
  <c r="M327" i="19" s="1"/>
  <c r="N327" i="19" s="1"/>
  <c r="O327" i="19" s="1"/>
  <c r="P327" i="19" s="1"/>
  <c r="Q327" i="19" s="1"/>
  <c r="I165" i="19"/>
  <c r="M165" i="19" s="1"/>
  <c r="N165" i="19" s="1"/>
  <c r="O165" i="19" s="1"/>
  <c r="P165" i="19" s="1"/>
  <c r="Q165" i="19" s="1"/>
  <c r="I547" i="19"/>
  <c r="M547" i="19" s="1"/>
  <c r="N547" i="19" s="1"/>
  <c r="O547" i="19" s="1"/>
  <c r="P547" i="19" s="1"/>
  <c r="Q547" i="19" s="1"/>
  <c r="I539" i="19"/>
  <c r="M539" i="19" s="1"/>
  <c r="N539" i="19" s="1"/>
  <c r="O539" i="19" s="1"/>
  <c r="P539" i="19" s="1"/>
  <c r="Q539" i="19" s="1"/>
  <c r="I476" i="19"/>
  <c r="M476" i="19" s="1"/>
  <c r="N476" i="19" s="1"/>
  <c r="O476" i="19" s="1"/>
  <c r="P476" i="19" s="1"/>
  <c r="Q476" i="19" s="1"/>
  <c r="I468" i="19"/>
  <c r="M468" i="19" s="1"/>
  <c r="N468" i="19" s="1"/>
  <c r="O468" i="19" s="1"/>
  <c r="P468" i="19" s="1"/>
  <c r="Q468" i="19" s="1"/>
  <c r="I460" i="19"/>
  <c r="M460" i="19" s="1"/>
  <c r="N460" i="19" s="1"/>
  <c r="O460" i="19" s="1"/>
  <c r="P460" i="19" s="1"/>
  <c r="Q460" i="19" s="1"/>
  <c r="I452" i="19"/>
  <c r="M452" i="19" s="1"/>
  <c r="N452" i="19" s="1"/>
  <c r="O452" i="19" s="1"/>
  <c r="P452" i="19" s="1"/>
  <c r="Q452" i="19" s="1"/>
  <c r="I444" i="19"/>
  <c r="M444" i="19" s="1"/>
  <c r="N444" i="19" s="1"/>
  <c r="O444" i="19" s="1"/>
  <c r="P444" i="19" s="1"/>
  <c r="Q444" i="19" s="1"/>
  <c r="I462" i="19"/>
  <c r="M462" i="19" s="1"/>
  <c r="N462" i="19" s="1"/>
  <c r="O462" i="19" s="1"/>
  <c r="P462" i="19" s="1"/>
  <c r="Q462" i="19" s="1"/>
  <c r="I545" i="19"/>
  <c r="M545" i="19" s="1"/>
  <c r="N545" i="19" s="1"/>
  <c r="O545" i="19" s="1"/>
  <c r="P545" i="19" s="1"/>
  <c r="Q545" i="19" s="1"/>
  <c r="I537" i="19"/>
  <c r="M537" i="19" s="1"/>
  <c r="N537" i="19" s="1"/>
  <c r="O537" i="19" s="1"/>
  <c r="P537" i="19" s="1"/>
  <c r="Q537" i="19" s="1"/>
  <c r="I482" i="19"/>
  <c r="M482" i="19" s="1"/>
  <c r="N482" i="19" s="1"/>
  <c r="O482" i="19" s="1"/>
  <c r="P482" i="19" s="1"/>
  <c r="Q482" i="19" s="1"/>
  <c r="I474" i="19"/>
  <c r="M474" i="19" s="1"/>
  <c r="N474" i="19" s="1"/>
  <c r="O474" i="19" s="1"/>
  <c r="P474" i="19" s="1"/>
  <c r="Q474" i="19" s="1"/>
  <c r="I466" i="19"/>
  <c r="M466" i="19" s="1"/>
  <c r="N466" i="19" s="1"/>
  <c r="O466" i="19" s="1"/>
  <c r="P466" i="19" s="1"/>
  <c r="Q466" i="19" s="1"/>
  <c r="I458" i="19"/>
  <c r="M458" i="19" s="1"/>
  <c r="N458" i="19" s="1"/>
  <c r="O458" i="19" s="1"/>
  <c r="P458" i="19" s="1"/>
  <c r="Q458" i="19" s="1"/>
  <c r="I450" i="19"/>
  <c r="M450" i="19" s="1"/>
  <c r="N450" i="19" s="1"/>
  <c r="O450" i="19" s="1"/>
  <c r="P450" i="19" s="1"/>
  <c r="Q450" i="19" s="1"/>
  <c r="I442" i="19"/>
  <c r="M442" i="19" s="1"/>
  <c r="N442" i="19" s="1"/>
  <c r="O442" i="19" s="1"/>
  <c r="P442" i="19" s="1"/>
  <c r="Q442" i="19" s="1"/>
  <c r="I295" i="19"/>
  <c r="M295" i="19" s="1"/>
  <c r="N295" i="19" s="1"/>
  <c r="O295" i="19" s="1"/>
  <c r="P295" i="19" s="1"/>
  <c r="Q295" i="19" s="1"/>
  <c r="I343" i="19"/>
  <c r="M343" i="19" s="1"/>
  <c r="N343" i="19" s="1"/>
  <c r="O343" i="19" s="1"/>
  <c r="P343" i="19" s="1"/>
  <c r="Q343" i="19" s="1"/>
  <c r="I311" i="19"/>
  <c r="M311" i="19" s="1"/>
  <c r="N311" i="19" s="1"/>
  <c r="O311" i="19" s="1"/>
  <c r="P311" i="19" s="1"/>
  <c r="Q311" i="19" s="1"/>
  <c r="I157" i="19"/>
  <c r="M157" i="19" s="1"/>
  <c r="N157" i="19" s="1"/>
  <c r="O157" i="19" s="1"/>
  <c r="P157" i="19" s="1"/>
  <c r="Q157" i="19" s="1"/>
  <c r="I351" i="19"/>
  <c r="M351" i="19" s="1"/>
  <c r="N351" i="19" s="1"/>
  <c r="O351" i="19" s="1"/>
  <c r="P351" i="19" s="1"/>
  <c r="Q351" i="19" s="1"/>
  <c r="I335" i="19"/>
  <c r="M335" i="19" s="1"/>
  <c r="N335" i="19" s="1"/>
  <c r="O335" i="19" s="1"/>
  <c r="P335" i="19" s="1"/>
  <c r="Q335" i="19" s="1"/>
  <c r="I319" i="19"/>
  <c r="M319" i="19" s="1"/>
  <c r="N319" i="19" s="1"/>
  <c r="O319" i="19" s="1"/>
  <c r="P319" i="19" s="1"/>
  <c r="Q319" i="19" s="1"/>
  <c r="I303" i="19"/>
  <c r="M303" i="19" s="1"/>
  <c r="N303" i="19" s="1"/>
  <c r="O303" i="19" s="1"/>
  <c r="P303" i="19" s="1"/>
  <c r="Q303" i="19" s="1"/>
  <c r="I287" i="19"/>
  <c r="M287" i="19" s="1"/>
  <c r="N287" i="19" s="1"/>
  <c r="O287" i="19" s="1"/>
  <c r="P287" i="19" s="1"/>
  <c r="Q287" i="19" s="1"/>
  <c r="I164" i="19"/>
  <c r="M164" i="19" s="1"/>
  <c r="I156" i="19"/>
  <c r="M156" i="19" s="1"/>
  <c r="I148" i="19"/>
  <c r="M148" i="19" s="1"/>
  <c r="I484" i="19"/>
  <c r="M484" i="19" s="1"/>
  <c r="N484" i="19" s="1"/>
  <c r="O484" i="19" s="1"/>
  <c r="P484" i="19" s="1"/>
  <c r="Q484" i="19" s="1"/>
  <c r="I353" i="19"/>
  <c r="M353" i="19" s="1"/>
  <c r="N353" i="19" s="1"/>
  <c r="O353" i="19" s="1"/>
  <c r="P353" i="19" s="1"/>
  <c r="Q353" i="19" s="1"/>
  <c r="I349" i="19"/>
  <c r="M349" i="19" s="1"/>
  <c r="N349" i="19" s="1"/>
  <c r="O349" i="19" s="1"/>
  <c r="P349" i="19" s="1"/>
  <c r="Q349" i="19" s="1"/>
  <c r="I347" i="19"/>
  <c r="M347" i="19" s="1"/>
  <c r="N347" i="19" s="1"/>
  <c r="O347" i="19" s="1"/>
  <c r="P347" i="19" s="1"/>
  <c r="Q347" i="19" s="1"/>
  <c r="I345" i="19"/>
  <c r="M345" i="19" s="1"/>
  <c r="N345" i="19" s="1"/>
  <c r="O345" i="19" s="1"/>
  <c r="P345" i="19" s="1"/>
  <c r="Q345" i="19" s="1"/>
  <c r="I341" i="19"/>
  <c r="M341" i="19" s="1"/>
  <c r="N341" i="19" s="1"/>
  <c r="O341" i="19" s="1"/>
  <c r="P341" i="19" s="1"/>
  <c r="Q341" i="19" s="1"/>
  <c r="I339" i="19"/>
  <c r="M339" i="19" s="1"/>
  <c r="N339" i="19" s="1"/>
  <c r="O339" i="19" s="1"/>
  <c r="P339" i="19" s="1"/>
  <c r="Q339" i="19" s="1"/>
  <c r="I337" i="19"/>
  <c r="M337" i="19" s="1"/>
  <c r="N337" i="19" s="1"/>
  <c r="O337" i="19" s="1"/>
  <c r="P337" i="19" s="1"/>
  <c r="Q337" i="19" s="1"/>
  <c r="I333" i="19"/>
  <c r="M333" i="19" s="1"/>
  <c r="N333" i="19" s="1"/>
  <c r="O333" i="19" s="1"/>
  <c r="P333" i="19" s="1"/>
  <c r="Q333" i="19" s="1"/>
  <c r="I331" i="19"/>
  <c r="M331" i="19" s="1"/>
  <c r="N331" i="19" s="1"/>
  <c r="O331" i="19" s="1"/>
  <c r="P331" i="19" s="1"/>
  <c r="Q331" i="19" s="1"/>
  <c r="I329" i="19"/>
  <c r="M329" i="19" s="1"/>
  <c r="N329" i="19" s="1"/>
  <c r="O329" i="19" s="1"/>
  <c r="P329" i="19" s="1"/>
  <c r="Q329" i="19" s="1"/>
  <c r="I325" i="19"/>
  <c r="M325" i="19" s="1"/>
  <c r="N325" i="19" s="1"/>
  <c r="O325" i="19" s="1"/>
  <c r="P325" i="19" s="1"/>
  <c r="Q325" i="19" s="1"/>
  <c r="I323" i="19"/>
  <c r="M323" i="19" s="1"/>
  <c r="N323" i="19" s="1"/>
  <c r="O323" i="19" s="1"/>
  <c r="P323" i="19" s="1"/>
  <c r="Q323" i="19" s="1"/>
  <c r="I321" i="19"/>
  <c r="M321" i="19" s="1"/>
  <c r="N321" i="19" s="1"/>
  <c r="O321" i="19" s="1"/>
  <c r="P321" i="19" s="1"/>
  <c r="Q321" i="19" s="1"/>
  <c r="I317" i="19"/>
  <c r="M317" i="19" s="1"/>
  <c r="N317" i="19" s="1"/>
  <c r="O317" i="19" s="1"/>
  <c r="P317" i="19" s="1"/>
  <c r="Q317" i="19" s="1"/>
  <c r="I315" i="19"/>
  <c r="M315" i="19" s="1"/>
  <c r="N315" i="19" s="1"/>
  <c r="O315" i="19" s="1"/>
  <c r="P315" i="19" s="1"/>
  <c r="Q315" i="19" s="1"/>
  <c r="I313" i="19"/>
  <c r="M313" i="19" s="1"/>
  <c r="N313" i="19" s="1"/>
  <c r="O313" i="19" s="1"/>
  <c r="P313" i="19" s="1"/>
  <c r="Q313" i="19" s="1"/>
  <c r="I309" i="19"/>
  <c r="M309" i="19" s="1"/>
  <c r="N309" i="19" s="1"/>
  <c r="O309" i="19" s="1"/>
  <c r="P309" i="19" s="1"/>
  <c r="Q309" i="19" s="1"/>
  <c r="I307" i="19"/>
  <c r="M307" i="19" s="1"/>
  <c r="N307" i="19" s="1"/>
  <c r="O307" i="19" s="1"/>
  <c r="P307" i="19" s="1"/>
  <c r="Q307" i="19" s="1"/>
  <c r="I305" i="19"/>
  <c r="M305" i="19" s="1"/>
  <c r="N305" i="19" s="1"/>
  <c r="O305" i="19" s="1"/>
  <c r="P305" i="19" s="1"/>
  <c r="Q305" i="19" s="1"/>
  <c r="I301" i="19"/>
  <c r="M301" i="19" s="1"/>
  <c r="N301" i="19" s="1"/>
  <c r="O301" i="19" s="1"/>
  <c r="P301" i="19" s="1"/>
  <c r="Q301" i="19" s="1"/>
  <c r="I299" i="19"/>
  <c r="M299" i="19" s="1"/>
  <c r="N299" i="19" s="1"/>
  <c r="O299" i="19" s="1"/>
  <c r="P299" i="19" s="1"/>
  <c r="Q299" i="19" s="1"/>
  <c r="I297" i="19"/>
  <c r="M297" i="19" s="1"/>
  <c r="N297" i="19" s="1"/>
  <c r="O297" i="19" s="1"/>
  <c r="P297" i="19" s="1"/>
  <c r="Q297" i="19" s="1"/>
  <c r="I293" i="19"/>
  <c r="M293" i="19" s="1"/>
  <c r="N293" i="19" s="1"/>
  <c r="O293" i="19" s="1"/>
  <c r="P293" i="19" s="1"/>
  <c r="Q293" i="19" s="1"/>
  <c r="I291" i="19"/>
  <c r="M291" i="19" s="1"/>
  <c r="N291" i="19" s="1"/>
  <c r="O291" i="19" s="1"/>
  <c r="P291" i="19" s="1"/>
  <c r="Q291" i="19" s="1"/>
  <c r="I289" i="19"/>
  <c r="M289" i="19" s="1"/>
  <c r="N289" i="19" s="1"/>
  <c r="O289" i="19" s="1"/>
  <c r="P289" i="19" s="1"/>
  <c r="Q289" i="19" s="1"/>
  <c r="I285" i="19"/>
  <c r="M285" i="19" s="1"/>
  <c r="N285" i="19" s="1"/>
  <c r="O285" i="19" s="1"/>
  <c r="P285" i="19" s="1"/>
  <c r="Q285" i="19" s="1"/>
  <c r="I283" i="19"/>
  <c r="M283" i="19" s="1"/>
  <c r="N283" i="19" s="1"/>
  <c r="O283" i="19" s="1"/>
  <c r="P283" i="19" s="1"/>
  <c r="Q283" i="19" s="1"/>
  <c r="I281" i="19"/>
  <c r="M281" i="19" s="1"/>
  <c r="N281" i="19" s="1"/>
  <c r="O281" i="19" s="1"/>
  <c r="P281" i="19" s="1"/>
  <c r="Q281" i="19" s="1"/>
  <c r="I169" i="19"/>
  <c r="M169" i="19" s="1"/>
  <c r="N169" i="19" s="1"/>
  <c r="O169" i="19" s="1"/>
  <c r="P169" i="19" s="1"/>
  <c r="Q169" i="19" s="1"/>
  <c r="I161" i="19"/>
  <c r="M161" i="19" s="1"/>
  <c r="N161" i="19" s="1"/>
  <c r="O161" i="19" s="1"/>
  <c r="P161" i="19" s="1"/>
  <c r="Q161" i="19" s="1"/>
  <c r="I153" i="19"/>
  <c r="M153" i="19" s="1"/>
  <c r="N153" i="19" s="1"/>
  <c r="O153" i="19" s="1"/>
  <c r="P153" i="19" s="1"/>
  <c r="Q153" i="19" s="1"/>
  <c r="I145" i="19"/>
  <c r="M145" i="19" s="1"/>
  <c r="N145" i="19" s="1"/>
  <c r="O145" i="19" s="1"/>
  <c r="P145" i="19" s="1"/>
  <c r="Q145" i="19" s="1"/>
  <c r="I152" i="19"/>
  <c r="M152" i="19" s="1"/>
  <c r="N152" i="19" s="1"/>
  <c r="O152" i="19" s="1"/>
  <c r="P152" i="19" s="1"/>
  <c r="Q152" i="19" s="1"/>
  <c r="J633" i="19"/>
  <c r="I633" i="19"/>
  <c r="J632" i="19"/>
  <c r="I632" i="19"/>
  <c r="J631" i="19"/>
  <c r="I631" i="19"/>
  <c r="J630" i="19"/>
  <c r="I630" i="19"/>
  <c r="J629" i="19"/>
  <c r="I629" i="19"/>
  <c r="J628" i="19"/>
  <c r="I628" i="19"/>
  <c r="J627" i="19"/>
  <c r="I627" i="19"/>
  <c r="J626" i="19"/>
  <c r="I626" i="19"/>
  <c r="J625" i="19"/>
  <c r="I625" i="19"/>
  <c r="J624" i="19"/>
  <c r="I624" i="19"/>
  <c r="J623" i="19"/>
  <c r="I623" i="19"/>
  <c r="J622" i="19"/>
  <c r="I622" i="19"/>
  <c r="J621" i="19"/>
  <c r="I621" i="19"/>
  <c r="J620" i="19"/>
  <c r="I620" i="19"/>
  <c r="J619" i="19"/>
  <c r="I619" i="19"/>
  <c r="J618" i="19"/>
  <c r="I618" i="19"/>
  <c r="J617" i="19"/>
  <c r="I617" i="19"/>
  <c r="J616" i="19"/>
  <c r="I616" i="19"/>
  <c r="J615" i="19"/>
  <c r="I615" i="19"/>
  <c r="J614" i="19"/>
  <c r="I614" i="19"/>
  <c r="J613" i="19"/>
  <c r="I613" i="19"/>
  <c r="J612" i="19"/>
  <c r="I612" i="19"/>
  <c r="J611" i="19"/>
  <c r="I611" i="19"/>
  <c r="I591" i="19"/>
  <c r="J591" i="19"/>
  <c r="I589" i="19"/>
  <c r="J589" i="19"/>
  <c r="I587" i="19"/>
  <c r="J587" i="19"/>
  <c r="I585" i="19"/>
  <c r="J585" i="19"/>
  <c r="I583" i="19"/>
  <c r="J583" i="19"/>
  <c r="I581" i="19"/>
  <c r="J581" i="19"/>
  <c r="I579" i="19"/>
  <c r="J579" i="19"/>
  <c r="I577" i="19"/>
  <c r="J577" i="19"/>
  <c r="I575" i="19"/>
  <c r="J575" i="19"/>
  <c r="I573" i="19"/>
  <c r="J573" i="19"/>
  <c r="I571" i="19"/>
  <c r="J571" i="19"/>
  <c r="I569" i="19"/>
  <c r="J569" i="19"/>
  <c r="I567" i="19"/>
  <c r="J567" i="19"/>
  <c r="I565" i="19"/>
  <c r="J565" i="19"/>
  <c r="J610" i="19"/>
  <c r="I610" i="19"/>
  <c r="I609" i="19"/>
  <c r="J609" i="19"/>
  <c r="I608" i="19"/>
  <c r="J608" i="19"/>
  <c r="I607" i="19"/>
  <c r="J607" i="19"/>
  <c r="I606" i="19"/>
  <c r="J606" i="19"/>
  <c r="I605" i="19"/>
  <c r="J605" i="19"/>
  <c r="I604" i="19"/>
  <c r="J604" i="19"/>
  <c r="I603" i="19"/>
  <c r="J603" i="19"/>
  <c r="I602" i="19"/>
  <c r="J602" i="19"/>
  <c r="I601" i="19"/>
  <c r="J601" i="19"/>
  <c r="I600" i="19"/>
  <c r="J600" i="19"/>
  <c r="I599" i="19"/>
  <c r="J599" i="19"/>
  <c r="I598" i="19"/>
  <c r="J598" i="19"/>
  <c r="I597" i="19"/>
  <c r="J597" i="19"/>
  <c r="I596" i="19"/>
  <c r="J596" i="19"/>
  <c r="I595" i="19"/>
  <c r="J595" i="19"/>
  <c r="I594" i="19"/>
  <c r="J594" i="19"/>
  <c r="I593" i="19"/>
  <c r="J593" i="19"/>
  <c r="I592" i="19"/>
  <c r="J592" i="19"/>
  <c r="J546" i="19"/>
  <c r="I546" i="19"/>
  <c r="J544" i="19"/>
  <c r="I544" i="19"/>
  <c r="J542" i="19"/>
  <c r="I542" i="19"/>
  <c r="J540" i="19"/>
  <c r="I540" i="19"/>
  <c r="J538" i="19"/>
  <c r="I538" i="19"/>
  <c r="J536" i="19"/>
  <c r="I536" i="19"/>
  <c r="J534" i="19"/>
  <c r="I534" i="19"/>
  <c r="J532" i="19"/>
  <c r="I532" i="19"/>
  <c r="I590" i="19"/>
  <c r="J590" i="19"/>
  <c r="I588" i="19"/>
  <c r="J588" i="19"/>
  <c r="I586" i="19"/>
  <c r="J586" i="19"/>
  <c r="I584" i="19"/>
  <c r="J584" i="19"/>
  <c r="I582" i="19"/>
  <c r="J582" i="19"/>
  <c r="I580" i="19"/>
  <c r="J580" i="19"/>
  <c r="I578" i="19"/>
  <c r="J578" i="19"/>
  <c r="I576" i="19"/>
  <c r="J576" i="19"/>
  <c r="I574" i="19"/>
  <c r="J574" i="19"/>
  <c r="I572" i="19"/>
  <c r="J572" i="19"/>
  <c r="I570" i="19"/>
  <c r="J570" i="19"/>
  <c r="I568" i="19"/>
  <c r="J568" i="19"/>
  <c r="I566" i="19"/>
  <c r="J566" i="19"/>
  <c r="I564" i="19"/>
  <c r="J564" i="19"/>
  <c r="I562" i="19"/>
  <c r="J562" i="19"/>
  <c r="I560" i="19"/>
  <c r="J560" i="19"/>
  <c r="I558" i="19"/>
  <c r="J558" i="19"/>
  <c r="I556" i="19"/>
  <c r="J556" i="19"/>
  <c r="I554" i="19"/>
  <c r="J554" i="19"/>
  <c r="I552" i="19"/>
  <c r="J552" i="19"/>
  <c r="I550" i="19"/>
  <c r="J550" i="19"/>
  <c r="I548" i="19"/>
  <c r="J548" i="19"/>
  <c r="J530" i="19"/>
  <c r="I530" i="19"/>
  <c r="J528" i="19"/>
  <c r="I528" i="19"/>
  <c r="J526" i="19"/>
  <c r="I526" i="19"/>
  <c r="J524" i="19"/>
  <c r="I524" i="19"/>
  <c r="J522" i="19"/>
  <c r="I522" i="19"/>
  <c r="J520" i="19"/>
  <c r="I520" i="19"/>
  <c r="J518" i="19"/>
  <c r="I518" i="19"/>
  <c r="J516" i="19"/>
  <c r="I516" i="19"/>
  <c r="J514" i="19"/>
  <c r="I514" i="19"/>
  <c r="J512" i="19"/>
  <c r="I512" i="19"/>
  <c r="J510" i="19"/>
  <c r="I510" i="19"/>
  <c r="J508" i="19"/>
  <c r="I508" i="19"/>
  <c r="J506" i="19"/>
  <c r="I506" i="19"/>
  <c r="J504" i="19"/>
  <c r="I504" i="19"/>
  <c r="J502" i="19"/>
  <c r="I502" i="19"/>
  <c r="J500" i="19"/>
  <c r="I500" i="19"/>
  <c r="J498" i="19"/>
  <c r="I498" i="19"/>
  <c r="J496" i="19"/>
  <c r="I496" i="19"/>
  <c r="J494" i="19"/>
  <c r="I494" i="19"/>
  <c r="J492" i="19"/>
  <c r="I492" i="19"/>
  <c r="J490" i="19"/>
  <c r="I490" i="19"/>
  <c r="J488" i="19"/>
  <c r="I488" i="19"/>
  <c r="J486" i="19"/>
  <c r="I486" i="19"/>
  <c r="J483" i="19"/>
  <c r="I483" i="19"/>
  <c r="J481" i="19"/>
  <c r="I481" i="19"/>
  <c r="J479" i="19"/>
  <c r="I479" i="19"/>
  <c r="J477" i="19"/>
  <c r="I477" i="19"/>
  <c r="J475" i="19"/>
  <c r="I475" i="19"/>
  <c r="J473" i="19"/>
  <c r="I473" i="19"/>
  <c r="J471" i="19"/>
  <c r="I471" i="19"/>
  <c r="J469" i="19"/>
  <c r="I469" i="19"/>
  <c r="J467" i="19"/>
  <c r="I467" i="19"/>
  <c r="J465" i="19"/>
  <c r="I465" i="19"/>
  <c r="J463" i="19"/>
  <c r="I463" i="19"/>
  <c r="J461" i="19"/>
  <c r="I461" i="19"/>
  <c r="J459" i="19"/>
  <c r="I459" i="19"/>
  <c r="J457" i="19"/>
  <c r="I457" i="19"/>
  <c r="J455" i="19"/>
  <c r="I455" i="19"/>
  <c r="J453" i="19"/>
  <c r="I453" i="19"/>
  <c r="J451" i="19"/>
  <c r="I451" i="19"/>
  <c r="J449" i="19"/>
  <c r="I449" i="19"/>
  <c r="J447" i="19"/>
  <c r="I447" i="19"/>
  <c r="J445" i="19"/>
  <c r="I445" i="19"/>
  <c r="J443" i="19"/>
  <c r="I443" i="19"/>
  <c r="J441" i="19"/>
  <c r="I441" i="19"/>
  <c r="J439" i="19"/>
  <c r="I439" i="19"/>
  <c r="J437" i="19"/>
  <c r="I437" i="19"/>
  <c r="J435" i="19"/>
  <c r="I435" i="19"/>
  <c r="J433" i="19"/>
  <c r="I433" i="19"/>
  <c r="J431" i="19"/>
  <c r="I431" i="19"/>
  <c r="J429" i="19"/>
  <c r="I429" i="19"/>
  <c r="J427" i="19"/>
  <c r="I427" i="19"/>
  <c r="J425" i="19"/>
  <c r="I425" i="19"/>
  <c r="J423" i="19"/>
  <c r="I423" i="19"/>
  <c r="J421" i="19"/>
  <c r="I421" i="19"/>
  <c r="J419" i="19"/>
  <c r="I419" i="19"/>
  <c r="J417" i="19"/>
  <c r="I417" i="19"/>
  <c r="J415" i="19"/>
  <c r="I415" i="19"/>
  <c r="J413" i="19"/>
  <c r="I413" i="19"/>
  <c r="J411" i="19"/>
  <c r="I411" i="19"/>
  <c r="J409" i="19"/>
  <c r="I409" i="19"/>
  <c r="J407" i="19"/>
  <c r="I407" i="19"/>
  <c r="J405" i="19"/>
  <c r="I405" i="19"/>
  <c r="J403" i="19"/>
  <c r="I403" i="19"/>
  <c r="J401" i="19"/>
  <c r="I401" i="19"/>
  <c r="J399" i="19"/>
  <c r="I399" i="19"/>
  <c r="J397" i="19"/>
  <c r="I397" i="19"/>
  <c r="J395" i="19"/>
  <c r="I395" i="19"/>
  <c r="J393" i="19"/>
  <c r="I393" i="19"/>
  <c r="J391" i="19"/>
  <c r="I391" i="19"/>
  <c r="J389" i="19"/>
  <c r="I389" i="19"/>
  <c r="J387" i="19"/>
  <c r="I387" i="19"/>
  <c r="J385" i="19"/>
  <c r="I385" i="19"/>
  <c r="J383" i="19"/>
  <c r="I383" i="19"/>
  <c r="J381" i="19"/>
  <c r="I381" i="19"/>
  <c r="J379" i="19"/>
  <c r="I379" i="19"/>
  <c r="J377" i="19"/>
  <c r="I377" i="19"/>
  <c r="J375" i="19"/>
  <c r="I375" i="19"/>
  <c r="J373" i="19"/>
  <c r="I373" i="19"/>
  <c r="J371" i="19"/>
  <c r="I371" i="19"/>
  <c r="J369" i="19"/>
  <c r="I369" i="19"/>
  <c r="J367" i="19"/>
  <c r="I367" i="19"/>
  <c r="J365" i="19"/>
  <c r="I365" i="19"/>
  <c r="J363" i="19"/>
  <c r="I363" i="19"/>
  <c r="J361" i="19"/>
  <c r="I361" i="19"/>
  <c r="J359" i="19"/>
  <c r="I359" i="19"/>
  <c r="J357" i="19"/>
  <c r="I357" i="19"/>
  <c r="J355" i="19"/>
  <c r="I355" i="19"/>
  <c r="J167" i="19"/>
  <c r="I167" i="19"/>
  <c r="I166" i="19"/>
  <c r="J166" i="19"/>
  <c r="J159" i="19"/>
  <c r="I159" i="19"/>
  <c r="I158" i="19"/>
  <c r="J158" i="19"/>
  <c r="J151" i="19"/>
  <c r="I151" i="19"/>
  <c r="I150" i="19"/>
  <c r="J150" i="19"/>
  <c r="J143" i="19"/>
  <c r="I143" i="19"/>
  <c r="I142" i="19"/>
  <c r="J142" i="19"/>
  <c r="J140" i="19"/>
  <c r="I140" i="19"/>
  <c r="J136" i="19"/>
  <c r="I136" i="19"/>
  <c r="I137" i="19"/>
  <c r="J137" i="19"/>
  <c r="I135" i="19"/>
  <c r="J135" i="19"/>
  <c r="I134" i="19"/>
  <c r="J134" i="19"/>
  <c r="I563" i="19"/>
  <c r="J563" i="19"/>
  <c r="I561" i="19"/>
  <c r="J561" i="19"/>
  <c r="I559" i="19"/>
  <c r="J559" i="19"/>
  <c r="I557" i="19"/>
  <c r="J557" i="19"/>
  <c r="I555" i="19"/>
  <c r="J555" i="19"/>
  <c r="I553" i="19"/>
  <c r="J553" i="19"/>
  <c r="I551" i="19"/>
  <c r="J551" i="19"/>
  <c r="I549" i="19"/>
  <c r="J549" i="19"/>
  <c r="J531" i="19"/>
  <c r="I531" i="19"/>
  <c r="J529" i="19"/>
  <c r="I529" i="19"/>
  <c r="J527" i="19"/>
  <c r="I527" i="19"/>
  <c r="J525" i="19"/>
  <c r="I525" i="19"/>
  <c r="J523" i="19"/>
  <c r="I523" i="19"/>
  <c r="J521" i="19"/>
  <c r="I521" i="19"/>
  <c r="J519" i="19"/>
  <c r="I519" i="19"/>
  <c r="J517" i="19"/>
  <c r="I517" i="19"/>
  <c r="J515" i="19"/>
  <c r="I515" i="19"/>
  <c r="J513" i="19"/>
  <c r="I513" i="19"/>
  <c r="J511" i="19"/>
  <c r="I511" i="19"/>
  <c r="J509" i="19"/>
  <c r="I509" i="19"/>
  <c r="J507" i="19"/>
  <c r="I507" i="19"/>
  <c r="J505" i="19"/>
  <c r="I505" i="19"/>
  <c r="J503" i="19"/>
  <c r="I503" i="19"/>
  <c r="J501" i="19"/>
  <c r="I501" i="19"/>
  <c r="J499" i="19"/>
  <c r="I499" i="19"/>
  <c r="J497" i="19"/>
  <c r="I497" i="19"/>
  <c r="J495" i="19"/>
  <c r="I495" i="19"/>
  <c r="J493" i="19"/>
  <c r="I493" i="19"/>
  <c r="J491" i="19"/>
  <c r="I491" i="19"/>
  <c r="J489" i="19"/>
  <c r="I489" i="19"/>
  <c r="J487" i="19"/>
  <c r="I487" i="19"/>
  <c r="J485" i="19"/>
  <c r="I485" i="19"/>
  <c r="J436" i="19"/>
  <c r="I436" i="19"/>
  <c r="J434" i="19"/>
  <c r="I434" i="19"/>
  <c r="J432" i="19"/>
  <c r="I432" i="19"/>
  <c r="J430" i="19"/>
  <c r="I430" i="19"/>
  <c r="J428" i="19"/>
  <c r="I428" i="19"/>
  <c r="J426" i="19"/>
  <c r="I426" i="19"/>
  <c r="J424" i="19"/>
  <c r="I424" i="19"/>
  <c r="J422" i="19"/>
  <c r="I422" i="19"/>
  <c r="J420" i="19"/>
  <c r="I420" i="19"/>
  <c r="J418" i="19"/>
  <c r="I418" i="19"/>
  <c r="J416" i="19"/>
  <c r="I416" i="19"/>
  <c r="J414" i="19"/>
  <c r="I414" i="19"/>
  <c r="J412" i="19"/>
  <c r="I412" i="19"/>
  <c r="J410" i="19"/>
  <c r="I410" i="19"/>
  <c r="J408" i="19"/>
  <c r="I408" i="19"/>
  <c r="J406" i="19"/>
  <c r="I406" i="19"/>
  <c r="J404" i="19"/>
  <c r="I404" i="19"/>
  <c r="J402" i="19"/>
  <c r="I402" i="19"/>
  <c r="J400" i="19"/>
  <c r="I400" i="19"/>
  <c r="J398" i="19"/>
  <c r="I398" i="19"/>
  <c r="J396" i="19"/>
  <c r="I396" i="19"/>
  <c r="J394" i="19"/>
  <c r="I394" i="19"/>
  <c r="J392" i="19"/>
  <c r="I392" i="19"/>
  <c r="J390" i="19"/>
  <c r="I390" i="19"/>
  <c r="J388" i="19"/>
  <c r="I388" i="19"/>
  <c r="J386" i="19"/>
  <c r="I386" i="19"/>
  <c r="J384" i="19"/>
  <c r="I384" i="19"/>
  <c r="J382" i="19"/>
  <c r="I382" i="19"/>
  <c r="J380" i="19"/>
  <c r="I380" i="19"/>
  <c r="J378" i="19"/>
  <c r="I378" i="19"/>
  <c r="J376" i="19"/>
  <c r="I376" i="19"/>
  <c r="J374" i="19"/>
  <c r="I374" i="19"/>
  <c r="J372" i="19"/>
  <c r="I372" i="19"/>
  <c r="J370" i="19"/>
  <c r="I370" i="19"/>
  <c r="J368" i="19"/>
  <c r="I368" i="19"/>
  <c r="J366" i="19"/>
  <c r="I366" i="19"/>
  <c r="J364" i="19"/>
  <c r="I364" i="19"/>
  <c r="J362" i="19"/>
  <c r="I362" i="19"/>
  <c r="J360" i="19"/>
  <c r="I360" i="19"/>
  <c r="J358" i="19"/>
  <c r="I358" i="19"/>
  <c r="J356" i="19"/>
  <c r="I356" i="19"/>
  <c r="J354" i="19"/>
  <c r="I354" i="19"/>
  <c r="J352" i="19"/>
  <c r="I352" i="19"/>
  <c r="J350" i="19"/>
  <c r="I350" i="19"/>
  <c r="J348" i="19"/>
  <c r="I348" i="19"/>
  <c r="J346" i="19"/>
  <c r="I346" i="19"/>
  <c r="J344" i="19"/>
  <c r="I344" i="19"/>
  <c r="J342" i="19"/>
  <c r="I342" i="19"/>
  <c r="J340" i="19"/>
  <c r="I340" i="19"/>
  <c r="J338" i="19"/>
  <c r="I338" i="19"/>
  <c r="J336" i="19"/>
  <c r="I336" i="19"/>
  <c r="J334" i="19"/>
  <c r="I334" i="19"/>
  <c r="J332" i="19"/>
  <c r="I332" i="19"/>
  <c r="J330" i="19"/>
  <c r="I330" i="19"/>
  <c r="J328" i="19"/>
  <c r="I328" i="19"/>
  <c r="J326" i="19"/>
  <c r="I326" i="19"/>
  <c r="J324" i="19"/>
  <c r="I324" i="19"/>
  <c r="J322" i="19"/>
  <c r="I322" i="19"/>
  <c r="J320" i="19"/>
  <c r="I320" i="19"/>
  <c r="J318" i="19"/>
  <c r="I318" i="19"/>
  <c r="J316" i="19"/>
  <c r="I316" i="19"/>
  <c r="J314" i="19"/>
  <c r="I314" i="19"/>
  <c r="J312" i="19"/>
  <c r="I312" i="19"/>
  <c r="J310" i="19"/>
  <c r="I310" i="19"/>
  <c r="J308" i="19"/>
  <c r="I308" i="19"/>
  <c r="J306" i="19"/>
  <c r="I306" i="19"/>
  <c r="J304" i="19"/>
  <c r="I304" i="19"/>
  <c r="J302" i="19"/>
  <c r="I302" i="19"/>
  <c r="J300" i="19"/>
  <c r="I300" i="19"/>
  <c r="J298" i="19"/>
  <c r="I298" i="19"/>
  <c r="J296" i="19"/>
  <c r="I296" i="19"/>
  <c r="J294" i="19"/>
  <c r="I294" i="19"/>
  <c r="J292" i="19"/>
  <c r="I292" i="19"/>
  <c r="J290" i="19"/>
  <c r="I290" i="19"/>
  <c r="J288" i="19"/>
  <c r="I288" i="19"/>
  <c r="J286" i="19"/>
  <c r="I286" i="19"/>
  <c r="J284" i="19"/>
  <c r="I284" i="19"/>
  <c r="J282" i="19"/>
  <c r="I282" i="19"/>
  <c r="J280" i="19"/>
  <c r="I280" i="19"/>
  <c r="I237" i="19"/>
  <c r="J237" i="19"/>
  <c r="I236" i="19"/>
  <c r="J236" i="19"/>
  <c r="I235" i="19"/>
  <c r="J235" i="19"/>
  <c r="I234" i="19"/>
  <c r="J234" i="19"/>
  <c r="I233" i="19"/>
  <c r="J233" i="19"/>
  <c r="I232" i="19"/>
  <c r="J232" i="19"/>
  <c r="I231" i="19"/>
  <c r="J231" i="19"/>
  <c r="I230" i="19"/>
  <c r="J230" i="19"/>
  <c r="I229" i="19"/>
  <c r="J229" i="19"/>
  <c r="I228" i="19"/>
  <c r="J228" i="19"/>
  <c r="I227" i="19"/>
  <c r="J227" i="19"/>
  <c r="I226" i="19"/>
  <c r="J226" i="19"/>
  <c r="I225" i="19"/>
  <c r="J225" i="19"/>
  <c r="I224" i="19"/>
  <c r="J224" i="19"/>
  <c r="I223" i="19"/>
  <c r="J223" i="19"/>
  <c r="I222" i="19"/>
  <c r="J222" i="19"/>
  <c r="I221" i="19"/>
  <c r="J221" i="19"/>
  <c r="I220" i="19"/>
  <c r="J220" i="19"/>
  <c r="I219" i="19"/>
  <c r="J219" i="19"/>
  <c r="I218" i="19"/>
  <c r="J218" i="19"/>
  <c r="I217" i="19"/>
  <c r="J217" i="19"/>
  <c r="I216" i="19"/>
  <c r="J216" i="19"/>
  <c r="I215" i="19"/>
  <c r="J215" i="19"/>
  <c r="I214" i="19"/>
  <c r="J214" i="19"/>
  <c r="I213" i="19"/>
  <c r="J213" i="19"/>
  <c r="I212" i="19"/>
  <c r="J212" i="19"/>
  <c r="I211" i="19"/>
  <c r="J211" i="19"/>
  <c r="I210" i="19"/>
  <c r="J210" i="19"/>
  <c r="I209" i="19"/>
  <c r="J209" i="19"/>
  <c r="I208" i="19"/>
  <c r="J208" i="19"/>
  <c r="I207" i="19"/>
  <c r="J207" i="19"/>
  <c r="I206" i="19"/>
  <c r="J206" i="19"/>
  <c r="I205" i="19"/>
  <c r="J205" i="19"/>
  <c r="I204" i="19"/>
  <c r="J204" i="19"/>
  <c r="I203" i="19"/>
  <c r="J203" i="19"/>
  <c r="I202" i="19"/>
  <c r="J202" i="19"/>
  <c r="I201" i="19"/>
  <c r="J201" i="19"/>
  <c r="I200" i="19"/>
  <c r="J200" i="19"/>
  <c r="I199" i="19"/>
  <c r="J199" i="19"/>
  <c r="I198" i="19"/>
  <c r="J198" i="19"/>
  <c r="I197" i="19"/>
  <c r="J197" i="19"/>
  <c r="I196" i="19"/>
  <c r="J196" i="19"/>
  <c r="I195" i="19"/>
  <c r="J195" i="19"/>
  <c r="I194" i="19"/>
  <c r="J194" i="19"/>
  <c r="I193" i="19"/>
  <c r="J193" i="19"/>
  <c r="I192" i="19"/>
  <c r="J192" i="19"/>
  <c r="I191" i="19"/>
  <c r="J191" i="19"/>
  <c r="I190" i="19"/>
  <c r="J190" i="19"/>
  <c r="I189" i="19"/>
  <c r="J189" i="19"/>
  <c r="I188" i="19"/>
  <c r="J188" i="19"/>
  <c r="I187" i="19"/>
  <c r="J187" i="19"/>
  <c r="I186" i="19"/>
  <c r="J186" i="19"/>
  <c r="I185" i="19"/>
  <c r="J185" i="19"/>
  <c r="I184" i="19"/>
  <c r="J184" i="19"/>
  <c r="I183" i="19"/>
  <c r="J183" i="19"/>
  <c r="I182" i="19"/>
  <c r="J182" i="19"/>
  <c r="I181" i="19"/>
  <c r="J181" i="19"/>
  <c r="I180" i="19"/>
  <c r="J180" i="19"/>
  <c r="I179" i="19"/>
  <c r="J179" i="19"/>
  <c r="I178" i="19"/>
  <c r="J178" i="19"/>
  <c r="I177" i="19"/>
  <c r="J177" i="19"/>
  <c r="I176" i="19"/>
  <c r="J176" i="19"/>
  <c r="I175" i="19"/>
  <c r="J175" i="19"/>
  <c r="I174" i="19"/>
  <c r="J174" i="19"/>
  <c r="I173" i="19"/>
  <c r="J173" i="19"/>
  <c r="I172" i="19"/>
  <c r="J172" i="19"/>
  <c r="I171" i="19"/>
  <c r="J171" i="19"/>
  <c r="I170" i="19"/>
  <c r="J170" i="19"/>
  <c r="J163" i="19"/>
  <c r="I163" i="19"/>
  <c r="I162" i="19"/>
  <c r="J162" i="19"/>
  <c r="J155" i="19"/>
  <c r="I155" i="19"/>
  <c r="I154" i="19"/>
  <c r="J154" i="19"/>
  <c r="J147" i="19"/>
  <c r="I147" i="19"/>
  <c r="I146" i="19"/>
  <c r="J146" i="19"/>
  <c r="J138" i="19"/>
  <c r="I138" i="19"/>
  <c r="J279" i="19"/>
  <c r="I279" i="19"/>
  <c r="I278" i="19"/>
  <c r="J278" i="19"/>
  <c r="I277" i="19"/>
  <c r="J277" i="19"/>
  <c r="I276" i="19"/>
  <c r="J276" i="19"/>
  <c r="I275" i="19"/>
  <c r="J275" i="19"/>
  <c r="I274" i="19"/>
  <c r="J274" i="19"/>
  <c r="I273" i="19"/>
  <c r="J273" i="19"/>
  <c r="I272" i="19"/>
  <c r="J272" i="19"/>
  <c r="I271" i="19"/>
  <c r="J271" i="19"/>
  <c r="I270" i="19"/>
  <c r="J270" i="19"/>
  <c r="I269" i="19"/>
  <c r="J269" i="19"/>
  <c r="I268" i="19"/>
  <c r="J268" i="19"/>
  <c r="I267" i="19"/>
  <c r="J267" i="19"/>
  <c r="I266" i="19"/>
  <c r="J266" i="19"/>
  <c r="I265" i="19"/>
  <c r="J265" i="19"/>
  <c r="I264" i="19"/>
  <c r="J264" i="19"/>
  <c r="I263" i="19"/>
  <c r="J263" i="19"/>
  <c r="I262" i="19"/>
  <c r="J262" i="19"/>
  <c r="I261" i="19"/>
  <c r="J261" i="19"/>
  <c r="I260" i="19"/>
  <c r="J260" i="19"/>
  <c r="I259" i="19"/>
  <c r="J259" i="19"/>
  <c r="I258" i="19"/>
  <c r="J258" i="19"/>
  <c r="I257" i="19"/>
  <c r="J257" i="19"/>
  <c r="I256" i="19"/>
  <c r="J256" i="19"/>
  <c r="I255" i="19"/>
  <c r="J255" i="19"/>
  <c r="I254" i="19"/>
  <c r="J254" i="19"/>
  <c r="I253" i="19"/>
  <c r="J253" i="19"/>
  <c r="I252" i="19"/>
  <c r="J252" i="19"/>
  <c r="I251" i="19"/>
  <c r="J251" i="19"/>
  <c r="I250" i="19"/>
  <c r="J250" i="19"/>
  <c r="I249" i="19"/>
  <c r="J249" i="19"/>
  <c r="I248" i="19"/>
  <c r="J248" i="19"/>
  <c r="I247" i="19"/>
  <c r="J247" i="19"/>
  <c r="I246" i="19"/>
  <c r="J246" i="19"/>
  <c r="I245" i="19"/>
  <c r="J245" i="19"/>
  <c r="I244" i="19"/>
  <c r="J244" i="19"/>
  <c r="I243" i="19"/>
  <c r="J243" i="19"/>
  <c r="I242" i="19"/>
  <c r="J242" i="19"/>
  <c r="I241" i="19"/>
  <c r="J241" i="19"/>
  <c r="I240" i="19"/>
  <c r="J240" i="19"/>
  <c r="I239" i="19"/>
  <c r="J239" i="19"/>
  <c r="I238" i="19"/>
  <c r="J238" i="19"/>
  <c r="I141" i="19"/>
  <c r="J141" i="19"/>
  <c r="I139" i="19"/>
  <c r="J139" i="19"/>
  <c r="M355" i="19" l="1"/>
  <c r="N355" i="19" s="1"/>
  <c r="O355" i="19" s="1"/>
  <c r="P355" i="19" s="1"/>
  <c r="Q355" i="19" s="1"/>
  <c r="M357" i="19"/>
  <c r="N357" i="19" s="1"/>
  <c r="O357" i="19" s="1"/>
  <c r="P357" i="19" s="1"/>
  <c r="Q357" i="19" s="1"/>
  <c r="M359" i="19"/>
  <c r="N359" i="19" s="1"/>
  <c r="O359" i="19" s="1"/>
  <c r="P359" i="19" s="1"/>
  <c r="Q359" i="19" s="1"/>
  <c r="M361" i="19"/>
  <c r="N361" i="19" s="1"/>
  <c r="O361" i="19" s="1"/>
  <c r="P361" i="19" s="1"/>
  <c r="Q361" i="19" s="1"/>
  <c r="M363" i="19"/>
  <c r="N363" i="19" s="1"/>
  <c r="O363" i="19" s="1"/>
  <c r="P363" i="19" s="1"/>
  <c r="Q363" i="19" s="1"/>
  <c r="M365" i="19"/>
  <c r="N365" i="19" s="1"/>
  <c r="O365" i="19" s="1"/>
  <c r="P365" i="19" s="1"/>
  <c r="Q365" i="19" s="1"/>
  <c r="M367" i="19"/>
  <c r="N367" i="19" s="1"/>
  <c r="O367" i="19" s="1"/>
  <c r="P367" i="19" s="1"/>
  <c r="Q367" i="19" s="1"/>
  <c r="M369" i="19"/>
  <c r="N369" i="19" s="1"/>
  <c r="O369" i="19" s="1"/>
  <c r="P369" i="19" s="1"/>
  <c r="Q369" i="19" s="1"/>
  <c r="M371" i="19"/>
  <c r="N371" i="19" s="1"/>
  <c r="O371" i="19" s="1"/>
  <c r="P371" i="19" s="1"/>
  <c r="Q371" i="19" s="1"/>
  <c r="M373" i="19"/>
  <c r="N373" i="19" s="1"/>
  <c r="O373" i="19" s="1"/>
  <c r="P373" i="19" s="1"/>
  <c r="Q373" i="19" s="1"/>
  <c r="M375" i="19"/>
  <c r="N375" i="19" s="1"/>
  <c r="O375" i="19" s="1"/>
  <c r="P375" i="19" s="1"/>
  <c r="Q375" i="19" s="1"/>
  <c r="M377" i="19"/>
  <c r="N377" i="19" s="1"/>
  <c r="O377" i="19" s="1"/>
  <c r="P377" i="19" s="1"/>
  <c r="Q377" i="19" s="1"/>
  <c r="M379" i="19"/>
  <c r="N379" i="19" s="1"/>
  <c r="O379" i="19" s="1"/>
  <c r="P379" i="19" s="1"/>
  <c r="Q379" i="19" s="1"/>
  <c r="M381" i="19"/>
  <c r="N381" i="19" s="1"/>
  <c r="O381" i="19" s="1"/>
  <c r="P381" i="19" s="1"/>
  <c r="Q381" i="19" s="1"/>
  <c r="M383" i="19"/>
  <c r="N383" i="19" s="1"/>
  <c r="O383" i="19" s="1"/>
  <c r="P383" i="19" s="1"/>
  <c r="Q383" i="19" s="1"/>
  <c r="M385" i="19"/>
  <c r="N385" i="19" s="1"/>
  <c r="O385" i="19" s="1"/>
  <c r="P385" i="19" s="1"/>
  <c r="Q385" i="19" s="1"/>
  <c r="M387" i="19"/>
  <c r="N387" i="19" s="1"/>
  <c r="O387" i="19" s="1"/>
  <c r="P387" i="19" s="1"/>
  <c r="Q387" i="19" s="1"/>
  <c r="M389" i="19"/>
  <c r="N389" i="19" s="1"/>
  <c r="O389" i="19" s="1"/>
  <c r="P389" i="19" s="1"/>
  <c r="Q389" i="19" s="1"/>
  <c r="M391" i="19"/>
  <c r="N391" i="19" s="1"/>
  <c r="O391" i="19" s="1"/>
  <c r="P391" i="19" s="1"/>
  <c r="Q391" i="19" s="1"/>
  <c r="M393" i="19"/>
  <c r="N393" i="19" s="1"/>
  <c r="O393" i="19" s="1"/>
  <c r="P393" i="19" s="1"/>
  <c r="Q393" i="19" s="1"/>
  <c r="M395" i="19"/>
  <c r="N395" i="19" s="1"/>
  <c r="O395" i="19" s="1"/>
  <c r="P395" i="19" s="1"/>
  <c r="Q395" i="19" s="1"/>
  <c r="M397" i="19"/>
  <c r="N397" i="19" s="1"/>
  <c r="O397" i="19" s="1"/>
  <c r="P397" i="19" s="1"/>
  <c r="Q397" i="19" s="1"/>
  <c r="M399" i="19"/>
  <c r="N399" i="19" s="1"/>
  <c r="O399" i="19" s="1"/>
  <c r="P399" i="19" s="1"/>
  <c r="Q399" i="19" s="1"/>
  <c r="M401" i="19"/>
  <c r="N401" i="19" s="1"/>
  <c r="O401" i="19" s="1"/>
  <c r="P401" i="19" s="1"/>
  <c r="Q401" i="19" s="1"/>
  <c r="M403" i="19"/>
  <c r="M405" i="19"/>
  <c r="N405" i="19" s="1"/>
  <c r="O405" i="19" s="1"/>
  <c r="P405" i="19" s="1"/>
  <c r="Q405" i="19" s="1"/>
  <c r="M407" i="19"/>
  <c r="N407" i="19" s="1"/>
  <c r="O407" i="19" s="1"/>
  <c r="P407" i="19" s="1"/>
  <c r="Q407" i="19" s="1"/>
  <c r="M409" i="19"/>
  <c r="N409" i="19" s="1"/>
  <c r="O409" i="19" s="1"/>
  <c r="P409" i="19" s="1"/>
  <c r="Q409" i="19" s="1"/>
  <c r="M411" i="19"/>
  <c r="N411" i="19" s="1"/>
  <c r="O411" i="19" s="1"/>
  <c r="P411" i="19" s="1"/>
  <c r="Q411" i="19" s="1"/>
  <c r="M413" i="19"/>
  <c r="N413" i="19" s="1"/>
  <c r="O413" i="19" s="1"/>
  <c r="P413" i="19" s="1"/>
  <c r="Q413" i="19" s="1"/>
  <c r="M415" i="19"/>
  <c r="N415" i="19" s="1"/>
  <c r="O415" i="19" s="1"/>
  <c r="P415" i="19" s="1"/>
  <c r="Q415" i="19" s="1"/>
  <c r="M417" i="19"/>
  <c r="N417" i="19" s="1"/>
  <c r="O417" i="19" s="1"/>
  <c r="P417" i="19" s="1"/>
  <c r="Q417" i="19" s="1"/>
  <c r="M419" i="19"/>
  <c r="N419" i="19" s="1"/>
  <c r="O419" i="19" s="1"/>
  <c r="P419" i="19" s="1"/>
  <c r="Q419" i="19" s="1"/>
  <c r="M421" i="19"/>
  <c r="N421" i="19" s="1"/>
  <c r="O421" i="19" s="1"/>
  <c r="P421" i="19" s="1"/>
  <c r="Q421" i="19" s="1"/>
  <c r="M423" i="19"/>
  <c r="N423" i="19" s="1"/>
  <c r="O423" i="19" s="1"/>
  <c r="P423" i="19" s="1"/>
  <c r="Q423" i="19" s="1"/>
  <c r="M425" i="19"/>
  <c r="N425" i="19" s="1"/>
  <c r="O425" i="19" s="1"/>
  <c r="P425" i="19" s="1"/>
  <c r="Q425" i="19" s="1"/>
  <c r="M427" i="19"/>
  <c r="N427" i="19" s="1"/>
  <c r="O427" i="19" s="1"/>
  <c r="P427" i="19" s="1"/>
  <c r="Q427" i="19" s="1"/>
  <c r="M429" i="19"/>
  <c r="N429" i="19" s="1"/>
  <c r="O429" i="19" s="1"/>
  <c r="P429" i="19" s="1"/>
  <c r="Q429" i="19" s="1"/>
  <c r="M431" i="19"/>
  <c r="N431" i="19" s="1"/>
  <c r="O431" i="19" s="1"/>
  <c r="P431" i="19" s="1"/>
  <c r="Q431" i="19" s="1"/>
  <c r="M433" i="19"/>
  <c r="N433" i="19" s="1"/>
  <c r="O433" i="19" s="1"/>
  <c r="P433" i="19" s="1"/>
  <c r="Q433" i="19" s="1"/>
  <c r="M435" i="19"/>
  <c r="N435" i="19" s="1"/>
  <c r="O435" i="19" s="1"/>
  <c r="P435" i="19" s="1"/>
  <c r="Q435" i="19" s="1"/>
  <c r="M437" i="19"/>
  <c r="N437" i="19" s="1"/>
  <c r="O437" i="19" s="1"/>
  <c r="P437" i="19" s="1"/>
  <c r="Q437" i="19" s="1"/>
  <c r="M439" i="19"/>
  <c r="N439" i="19" s="1"/>
  <c r="O439" i="19" s="1"/>
  <c r="P439" i="19" s="1"/>
  <c r="Q439" i="19" s="1"/>
  <c r="M441" i="19"/>
  <c r="N441" i="19" s="1"/>
  <c r="O441" i="19" s="1"/>
  <c r="P441" i="19" s="1"/>
  <c r="Q441" i="19" s="1"/>
  <c r="M443" i="19"/>
  <c r="N443" i="19" s="1"/>
  <c r="O443" i="19" s="1"/>
  <c r="P443" i="19" s="1"/>
  <c r="Q443" i="19" s="1"/>
  <c r="M445" i="19"/>
  <c r="N445" i="19" s="1"/>
  <c r="O445" i="19" s="1"/>
  <c r="P445" i="19" s="1"/>
  <c r="Q445" i="19" s="1"/>
  <c r="M447" i="19"/>
  <c r="N447" i="19" s="1"/>
  <c r="O447" i="19" s="1"/>
  <c r="P447" i="19" s="1"/>
  <c r="Q447" i="19" s="1"/>
  <c r="M449" i="19"/>
  <c r="N449" i="19" s="1"/>
  <c r="O449" i="19" s="1"/>
  <c r="P449" i="19" s="1"/>
  <c r="Q449" i="19" s="1"/>
  <c r="M451" i="19"/>
  <c r="N451" i="19" s="1"/>
  <c r="O451" i="19" s="1"/>
  <c r="P451" i="19" s="1"/>
  <c r="Q451" i="19" s="1"/>
  <c r="M453" i="19"/>
  <c r="N453" i="19" s="1"/>
  <c r="O453" i="19" s="1"/>
  <c r="P453" i="19" s="1"/>
  <c r="Q453" i="19" s="1"/>
  <c r="M455" i="19"/>
  <c r="N455" i="19" s="1"/>
  <c r="O455" i="19" s="1"/>
  <c r="P455" i="19" s="1"/>
  <c r="Q455" i="19" s="1"/>
  <c r="M457" i="19"/>
  <c r="N457" i="19" s="1"/>
  <c r="O457" i="19" s="1"/>
  <c r="P457" i="19" s="1"/>
  <c r="Q457" i="19" s="1"/>
  <c r="M459" i="19"/>
  <c r="N459" i="19" s="1"/>
  <c r="O459" i="19" s="1"/>
  <c r="P459" i="19" s="1"/>
  <c r="Q459" i="19" s="1"/>
  <c r="M461" i="19"/>
  <c r="N461" i="19" s="1"/>
  <c r="O461" i="19" s="1"/>
  <c r="P461" i="19" s="1"/>
  <c r="Q461" i="19" s="1"/>
  <c r="M463" i="19"/>
  <c r="N463" i="19" s="1"/>
  <c r="O463" i="19" s="1"/>
  <c r="P463" i="19" s="1"/>
  <c r="Q463" i="19" s="1"/>
  <c r="M465" i="19"/>
  <c r="N465" i="19" s="1"/>
  <c r="O465" i="19" s="1"/>
  <c r="P465" i="19" s="1"/>
  <c r="Q465" i="19" s="1"/>
  <c r="M467" i="19"/>
  <c r="N467" i="19" s="1"/>
  <c r="O467" i="19" s="1"/>
  <c r="P467" i="19" s="1"/>
  <c r="Q467" i="19" s="1"/>
  <c r="M469" i="19"/>
  <c r="N469" i="19" s="1"/>
  <c r="O469" i="19" s="1"/>
  <c r="P469" i="19" s="1"/>
  <c r="Q469" i="19" s="1"/>
  <c r="M471" i="19"/>
  <c r="N471" i="19" s="1"/>
  <c r="O471" i="19" s="1"/>
  <c r="P471" i="19" s="1"/>
  <c r="Q471" i="19" s="1"/>
  <c r="M473" i="19"/>
  <c r="N473" i="19" s="1"/>
  <c r="O473" i="19" s="1"/>
  <c r="P473" i="19" s="1"/>
  <c r="Q473" i="19" s="1"/>
  <c r="M475" i="19"/>
  <c r="N475" i="19" s="1"/>
  <c r="O475" i="19" s="1"/>
  <c r="P475" i="19" s="1"/>
  <c r="Q475" i="19" s="1"/>
  <c r="M477" i="19"/>
  <c r="N477" i="19" s="1"/>
  <c r="O477" i="19" s="1"/>
  <c r="P477" i="19" s="1"/>
  <c r="Q477" i="19" s="1"/>
  <c r="M479" i="19"/>
  <c r="N479" i="19" s="1"/>
  <c r="O479" i="19" s="1"/>
  <c r="P479" i="19" s="1"/>
  <c r="Q479" i="19" s="1"/>
  <c r="M481" i="19"/>
  <c r="N481" i="19" s="1"/>
  <c r="O481" i="19" s="1"/>
  <c r="P481" i="19" s="1"/>
  <c r="Q481" i="19" s="1"/>
  <c r="M483" i="19"/>
  <c r="N483" i="19" s="1"/>
  <c r="O483" i="19" s="1"/>
  <c r="P483" i="19" s="1"/>
  <c r="Q483" i="19" s="1"/>
  <c r="M486" i="19"/>
  <c r="N486" i="19" s="1"/>
  <c r="O486" i="19" s="1"/>
  <c r="P486" i="19" s="1"/>
  <c r="Q486" i="19" s="1"/>
  <c r="M488" i="19"/>
  <c r="N488" i="19" s="1"/>
  <c r="O488" i="19" s="1"/>
  <c r="P488" i="19" s="1"/>
  <c r="Q488" i="19" s="1"/>
  <c r="M490" i="19"/>
  <c r="N490" i="19" s="1"/>
  <c r="O490" i="19" s="1"/>
  <c r="P490" i="19" s="1"/>
  <c r="Q490" i="19" s="1"/>
  <c r="M492" i="19"/>
  <c r="N492" i="19" s="1"/>
  <c r="O492" i="19" s="1"/>
  <c r="P492" i="19" s="1"/>
  <c r="Q492" i="19" s="1"/>
  <c r="M494" i="19"/>
  <c r="N494" i="19" s="1"/>
  <c r="O494" i="19" s="1"/>
  <c r="P494" i="19" s="1"/>
  <c r="Q494" i="19" s="1"/>
  <c r="M496" i="19"/>
  <c r="N496" i="19" s="1"/>
  <c r="O496" i="19" s="1"/>
  <c r="P496" i="19" s="1"/>
  <c r="Q496" i="19" s="1"/>
  <c r="M498" i="19"/>
  <c r="N498" i="19" s="1"/>
  <c r="O498" i="19" s="1"/>
  <c r="P498" i="19" s="1"/>
  <c r="Q498" i="19" s="1"/>
  <c r="M500" i="19"/>
  <c r="N500" i="19" s="1"/>
  <c r="O500" i="19" s="1"/>
  <c r="P500" i="19" s="1"/>
  <c r="Q500" i="19" s="1"/>
  <c r="M502" i="19"/>
  <c r="N502" i="19" s="1"/>
  <c r="O502" i="19" s="1"/>
  <c r="P502" i="19" s="1"/>
  <c r="Q502" i="19" s="1"/>
  <c r="M504" i="19"/>
  <c r="N504" i="19" s="1"/>
  <c r="O504" i="19" s="1"/>
  <c r="P504" i="19" s="1"/>
  <c r="Q504" i="19" s="1"/>
  <c r="M506" i="19"/>
  <c r="N506" i="19" s="1"/>
  <c r="O506" i="19" s="1"/>
  <c r="P506" i="19" s="1"/>
  <c r="Q506" i="19" s="1"/>
  <c r="M508" i="19"/>
  <c r="N508" i="19" s="1"/>
  <c r="O508" i="19" s="1"/>
  <c r="P508" i="19" s="1"/>
  <c r="Q508" i="19" s="1"/>
  <c r="M510" i="19"/>
  <c r="N510" i="19" s="1"/>
  <c r="O510" i="19" s="1"/>
  <c r="P510" i="19" s="1"/>
  <c r="Q510" i="19" s="1"/>
  <c r="M512" i="19"/>
  <c r="N512" i="19" s="1"/>
  <c r="O512" i="19" s="1"/>
  <c r="P512" i="19" s="1"/>
  <c r="Q512" i="19" s="1"/>
  <c r="M514" i="19"/>
  <c r="N514" i="19" s="1"/>
  <c r="O514" i="19" s="1"/>
  <c r="P514" i="19" s="1"/>
  <c r="Q514" i="19" s="1"/>
  <c r="M516" i="19"/>
  <c r="N516" i="19" s="1"/>
  <c r="O516" i="19" s="1"/>
  <c r="P516" i="19" s="1"/>
  <c r="Q516" i="19" s="1"/>
  <c r="M518" i="19"/>
  <c r="N518" i="19" s="1"/>
  <c r="O518" i="19" s="1"/>
  <c r="P518" i="19" s="1"/>
  <c r="Q518" i="19" s="1"/>
  <c r="M520" i="19"/>
  <c r="N520" i="19" s="1"/>
  <c r="O520" i="19" s="1"/>
  <c r="P520" i="19" s="1"/>
  <c r="Q520" i="19" s="1"/>
  <c r="M522" i="19"/>
  <c r="N522" i="19" s="1"/>
  <c r="O522" i="19" s="1"/>
  <c r="P522" i="19" s="1"/>
  <c r="Q522" i="19" s="1"/>
  <c r="M524" i="19"/>
  <c r="N524" i="19" s="1"/>
  <c r="O524" i="19" s="1"/>
  <c r="P524" i="19" s="1"/>
  <c r="Q524" i="19" s="1"/>
  <c r="M526" i="19"/>
  <c r="N526" i="19" s="1"/>
  <c r="O526" i="19" s="1"/>
  <c r="P526" i="19" s="1"/>
  <c r="Q526" i="19" s="1"/>
  <c r="M528" i="19"/>
  <c r="N528" i="19" s="1"/>
  <c r="O528" i="19" s="1"/>
  <c r="P528" i="19" s="1"/>
  <c r="Q528" i="19" s="1"/>
  <c r="M530" i="19"/>
  <c r="N530" i="19" s="1"/>
  <c r="O530" i="19" s="1"/>
  <c r="P530" i="19" s="1"/>
  <c r="Q530" i="19" s="1"/>
  <c r="M532" i="19"/>
  <c r="N532" i="19" s="1"/>
  <c r="O532" i="19" s="1"/>
  <c r="P532" i="19" s="1"/>
  <c r="Q532" i="19" s="1"/>
  <c r="M534" i="19"/>
  <c r="N534" i="19" s="1"/>
  <c r="O534" i="19" s="1"/>
  <c r="P534" i="19" s="1"/>
  <c r="Q534" i="19" s="1"/>
  <c r="M611" i="19"/>
  <c r="N611" i="19" s="1"/>
  <c r="O611" i="19" s="1"/>
  <c r="P611" i="19" s="1"/>
  <c r="Q611" i="19" s="1"/>
  <c r="M612" i="19"/>
  <c r="N612" i="19" s="1"/>
  <c r="O612" i="19" s="1"/>
  <c r="P612" i="19" s="1"/>
  <c r="Q612" i="19" s="1"/>
  <c r="M613" i="19"/>
  <c r="N613" i="19" s="1"/>
  <c r="O613" i="19" s="1"/>
  <c r="P613" i="19" s="1"/>
  <c r="Q613" i="19" s="1"/>
  <c r="M614" i="19"/>
  <c r="N614" i="19" s="1"/>
  <c r="O614" i="19" s="1"/>
  <c r="P614" i="19" s="1"/>
  <c r="Q614" i="19" s="1"/>
  <c r="M615" i="19"/>
  <c r="N615" i="19" s="1"/>
  <c r="O615" i="19" s="1"/>
  <c r="P615" i="19" s="1"/>
  <c r="Q615" i="19" s="1"/>
  <c r="M616" i="19"/>
  <c r="N616" i="19" s="1"/>
  <c r="O616" i="19" s="1"/>
  <c r="P616" i="19" s="1"/>
  <c r="Q616" i="19" s="1"/>
  <c r="M617" i="19"/>
  <c r="N617" i="19" s="1"/>
  <c r="O617" i="19" s="1"/>
  <c r="P617" i="19" s="1"/>
  <c r="Q617" i="19" s="1"/>
  <c r="M618" i="19"/>
  <c r="N618" i="19" s="1"/>
  <c r="O618" i="19" s="1"/>
  <c r="P618" i="19" s="1"/>
  <c r="Q618" i="19" s="1"/>
  <c r="M619" i="19"/>
  <c r="N619" i="19" s="1"/>
  <c r="O619" i="19" s="1"/>
  <c r="P619" i="19" s="1"/>
  <c r="Q619" i="19" s="1"/>
  <c r="M620" i="19"/>
  <c r="N620" i="19" s="1"/>
  <c r="O620" i="19" s="1"/>
  <c r="P620" i="19" s="1"/>
  <c r="Q620" i="19" s="1"/>
  <c r="M621" i="19"/>
  <c r="N621" i="19" s="1"/>
  <c r="O621" i="19" s="1"/>
  <c r="P621" i="19" s="1"/>
  <c r="Q621" i="19" s="1"/>
  <c r="M622" i="19"/>
  <c r="N622" i="19" s="1"/>
  <c r="O622" i="19" s="1"/>
  <c r="P622" i="19" s="1"/>
  <c r="Q622" i="19" s="1"/>
  <c r="M623" i="19"/>
  <c r="N623" i="19" s="1"/>
  <c r="O623" i="19" s="1"/>
  <c r="P623" i="19" s="1"/>
  <c r="Q623" i="19" s="1"/>
  <c r="M624" i="19"/>
  <c r="N624" i="19" s="1"/>
  <c r="O624" i="19" s="1"/>
  <c r="P624" i="19" s="1"/>
  <c r="Q624" i="19" s="1"/>
  <c r="M625" i="19"/>
  <c r="N625" i="19" s="1"/>
  <c r="O625" i="19" s="1"/>
  <c r="P625" i="19" s="1"/>
  <c r="Q625" i="19" s="1"/>
  <c r="M626" i="19"/>
  <c r="N626" i="19" s="1"/>
  <c r="O626" i="19" s="1"/>
  <c r="P626" i="19" s="1"/>
  <c r="Q626" i="19" s="1"/>
  <c r="M627" i="19"/>
  <c r="N627" i="19" s="1"/>
  <c r="O627" i="19" s="1"/>
  <c r="P627" i="19" s="1"/>
  <c r="Q627" i="19" s="1"/>
  <c r="M628" i="19"/>
  <c r="N628" i="19" s="1"/>
  <c r="O628" i="19" s="1"/>
  <c r="P628" i="19" s="1"/>
  <c r="Q628" i="19" s="1"/>
  <c r="M629" i="19"/>
  <c r="N629" i="19" s="1"/>
  <c r="O629" i="19" s="1"/>
  <c r="P629" i="19" s="1"/>
  <c r="Q629" i="19" s="1"/>
  <c r="M279" i="19"/>
  <c r="N279" i="19" s="1"/>
  <c r="O279" i="19" s="1"/>
  <c r="P279" i="19" s="1"/>
  <c r="Q279" i="19" s="1"/>
  <c r="M138" i="19"/>
  <c r="N138" i="19" s="1"/>
  <c r="O138" i="19" s="1"/>
  <c r="P138" i="19" s="1"/>
  <c r="Q138" i="19" s="1"/>
  <c r="M147" i="19"/>
  <c r="N147" i="19" s="1"/>
  <c r="O147" i="19" s="1"/>
  <c r="P147" i="19" s="1"/>
  <c r="Q147" i="19" s="1"/>
  <c r="M155" i="19"/>
  <c r="N155" i="19" s="1"/>
  <c r="O155" i="19" s="1"/>
  <c r="P155" i="19" s="1"/>
  <c r="Q155" i="19" s="1"/>
  <c r="M163" i="19"/>
  <c r="N163" i="19" s="1"/>
  <c r="O163" i="19" s="1"/>
  <c r="P163" i="19" s="1"/>
  <c r="Q163" i="19" s="1"/>
  <c r="M280" i="19"/>
  <c r="N280" i="19" s="1"/>
  <c r="O280" i="19" s="1"/>
  <c r="P280" i="19" s="1"/>
  <c r="Q280" i="19" s="1"/>
  <c r="M282" i="19"/>
  <c r="N282" i="19" s="1"/>
  <c r="O282" i="19" s="1"/>
  <c r="P282" i="19" s="1"/>
  <c r="Q282" i="19" s="1"/>
  <c r="M284" i="19"/>
  <c r="N284" i="19" s="1"/>
  <c r="O284" i="19" s="1"/>
  <c r="P284" i="19" s="1"/>
  <c r="Q284" i="19" s="1"/>
  <c r="M286" i="19"/>
  <c r="N286" i="19" s="1"/>
  <c r="O286" i="19" s="1"/>
  <c r="P286" i="19" s="1"/>
  <c r="Q286" i="19" s="1"/>
  <c r="M288" i="19"/>
  <c r="N288" i="19" s="1"/>
  <c r="O288" i="19" s="1"/>
  <c r="P288" i="19" s="1"/>
  <c r="Q288" i="19" s="1"/>
  <c r="M290" i="19"/>
  <c r="N290" i="19" s="1"/>
  <c r="O290" i="19" s="1"/>
  <c r="P290" i="19" s="1"/>
  <c r="Q290" i="19" s="1"/>
  <c r="M292" i="19"/>
  <c r="N292" i="19" s="1"/>
  <c r="O292" i="19" s="1"/>
  <c r="P292" i="19" s="1"/>
  <c r="Q292" i="19" s="1"/>
  <c r="M294" i="19"/>
  <c r="N294" i="19" s="1"/>
  <c r="O294" i="19" s="1"/>
  <c r="P294" i="19" s="1"/>
  <c r="Q294" i="19" s="1"/>
  <c r="M296" i="19"/>
  <c r="N296" i="19" s="1"/>
  <c r="O296" i="19" s="1"/>
  <c r="P296" i="19" s="1"/>
  <c r="Q296" i="19" s="1"/>
  <c r="M298" i="19"/>
  <c r="N298" i="19" s="1"/>
  <c r="O298" i="19" s="1"/>
  <c r="P298" i="19" s="1"/>
  <c r="Q298" i="19" s="1"/>
  <c r="M300" i="19"/>
  <c r="N300" i="19" s="1"/>
  <c r="O300" i="19" s="1"/>
  <c r="P300" i="19" s="1"/>
  <c r="Q300" i="19" s="1"/>
  <c r="M302" i="19"/>
  <c r="N302" i="19" s="1"/>
  <c r="O302" i="19" s="1"/>
  <c r="P302" i="19" s="1"/>
  <c r="Q302" i="19" s="1"/>
  <c r="M304" i="19"/>
  <c r="N304" i="19" s="1"/>
  <c r="O304" i="19" s="1"/>
  <c r="P304" i="19" s="1"/>
  <c r="Q304" i="19" s="1"/>
  <c r="M306" i="19"/>
  <c r="N306" i="19" s="1"/>
  <c r="O306" i="19" s="1"/>
  <c r="P306" i="19" s="1"/>
  <c r="Q306" i="19" s="1"/>
  <c r="M308" i="19"/>
  <c r="N308" i="19" s="1"/>
  <c r="O308" i="19" s="1"/>
  <c r="P308" i="19" s="1"/>
  <c r="Q308" i="19" s="1"/>
  <c r="M310" i="19"/>
  <c r="N310" i="19" s="1"/>
  <c r="O310" i="19" s="1"/>
  <c r="P310" i="19" s="1"/>
  <c r="Q310" i="19" s="1"/>
  <c r="M312" i="19"/>
  <c r="N312" i="19" s="1"/>
  <c r="O312" i="19" s="1"/>
  <c r="P312" i="19" s="1"/>
  <c r="Q312" i="19" s="1"/>
  <c r="M314" i="19"/>
  <c r="N314" i="19" s="1"/>
  <c r="O314" i="19" s="1"/>
  <c r="P314" i="19" s="1"/>
  <c r="Q314" i="19" s="1"/>
  <c r="M316" i="19"/>
  <c r="N316" i="19" s="1"/>
  <c r="O316" i="19" s="1"/>
  <c r="P316" i="19" s="1"/>
  <c r="Q316" i="19" s="1"/>
  <c r="M318" i="19"/>
  <c r="N318" i="19" s="1"/>
  <c r="O318" i="19" s="1"/>
  <c r="P318" i="19" s="1"/>
  <c r="Q318" i="19" s="1"/>
  <c r="M320" i="19"/>
  <c r="N320" i="19" s="1"/>
  <c r="O320" i="19" s="1"/>
  <c r="P320" i="19" s="1"/>
  <c r="Q320" i="19" s="1"/>
  <c r="M322" i="19"/>
  <c r="N322" i="19" s="1"/>
  <c r="O322" i="19" s="1"/>
  <c r="P322" i="19" s="1"/>
  <c r="Q322" i="19" s="1"/>
  <c r="M324" i="19"/>
  <c r="N324" i="19" s="1"/>
  <c r="O324" i="19" s="1"/>
  <c r="P324" i="19" s="1"/>
  <c r="Q324" i="19" s="1"/>
  <c r="M326" i="19"/>
  <c r="N326" i="19" s="1"/>
  <c r="O326" i="19" s="1"/>
  <c r="P326" i="19" s="1"/>
  <c r="Q326" i="19" s="1"/>
  <c r="M328" i="19"/>
  <c r="N328" i="19" s="1"/>
  <c r="O328" i="19" s="1"/>
  <c r="P328" i="19" s="1"/>
  <c r="Q328" i="19" s="1"/>
  <c r="M330" i="19"/>
  <c r="N330" i="19" s="1"/>
  <c r="O330" i="19" s="1"/>
  <c r="P330" i="19" s="1"/>
  <c r="Q330" i="19" s="1"/>
  <c r="M332" i="19"/>
  <c r="N332" i="19" s="1"/>
  <c r="O332" i="19" s="1"/>
  <c r="P332" i="19" s="1"/>
  <c r="Q332" i="19" s="1"/>
  <c r="M334" i="19"/>
  <c r="N334" i="19" s="1"/>
  <c r="O334" i="19" s="1"/>
  <c r="P334" i="19" s="1"/>
  <c r="Q334" i="19" s="1"/>
  <c r="M336" i="19"/>
  <c r="N336" i="19" s="1"/>
  <c r="O336" i="19" s="1"/>
  <c r="P336" i="19" s="1"/>
  <c r="Q336" i="19" s="1"/>
  <c r="M338" i="19"/>
  <c r="N338" i="19" s="1"/>
  <c r="O338" i="19" s="1"/>
  <c r="P338" i="19" s="1"/>
  <c r="Q338" i="19" s="1"/>
  <c r="M340" i="19"/>
  <c r="N340" i="19" s="1"/>
  <c r="O340" i="19" s="1"/>
  <c r="P340" i="19" s="1"/>
  <c r="Q340" i="19" s="1"/>
  <c r="M342" i="19"/>
  <c r="N342" i="19" s="1"/>
  <c r="O342" i="19" s="1"/>
  <c r="P342" i="19" s="1"/>
  <c r="Q342" i="19" s="1"/>
  <c r="M344" i="19"/>
  <c r="N344" i="19" s="1"/>
  <c r="O344" i="19" s="1"/>
  <c r="P344" i="19" s="1"/>
  <c r="Q344" i="19" s="1"/>
  <c r="M346" i="19"/>
  <c r="N346" i="19" s="1"/>
  <c r="O346" i="19" s="1"/>
  <c r="P346" i="19" s="1"/>
  <c r="Q346" i="19" s="1"/>
  <c r="M348" i="19"/>
  <c r="N348" i="19" s="1"/>
  <c r="O348" i="19" s="1"/>
  <c r="P348" i="19" s="1"/>
  <c r="Q348" i="19" s="1"/>
  <c r="M350" i="19"/>
  <c r="N350" i="19" s="1"/>
  <c r="O350" i="19" s="1"/>
  <c r="P350" i="19" s="1"/>
  <c r="Q350" i="19" s="1"/>
  <c r="M352" i="19"/>
  <c r="N352" i="19" s="1"/>
  <c r="O352" i="19" s="1"/>
  <c r="P352" i="19" s="1"/>
  <c r="Q352" i="19" s="1"/>
  <c r="M354" i="19"/>
  <c r="N354" i="19" s="1"/>
  <c r="O354" i="19" s="1"/>
  <c r="P354" i="19" s="1"/>
  <c r="Q354" i="19" s="1"/>
  <c r="M356" i="19"/>
  <c r="N356" i="19" s="1"/>
  <c r="O356" i="19" s="1"/>
  <c r="P356" i="19" s="1"/>
  <c r="Q356" i="19" s="1"/>
  <c r="M358" i="19"/>
  <c r="N358" i="19" s="1"/>
  <c r="O358" i="19" s="1"/>
  <c r="P358" i="19" s="1"/>
  <c r="Q358" i="19" s="1"/>
  <c r="M360" i="19"/>
  <c r="N360" i="19" s="1"/>
  <c r="O360" i="19" s="1"/>
  <c r="P360" i="19" s="1"/>
  <c r="Q360" i="19" s="1"/>
  <c r="M362" i="19"/>
  <c r="N362" i="19" s="1"/>
  <c r="O362" i="19" s="1"/>
  <c r="P362" i="19" s="1"/>
  <c r="Q362" i="19" s="1"/>
  <c r="M364" i="19"/>
  <c r="N364" i="19" s="1"/>
  <c r="O364" i="19" s="1"/>
  <c r="P364" i="19" s="1"/>
  <c r="Q364" i="19" s="1"/>
  <c r="M366" i="19"/>
  <c r="N366" i="19" s="1"/>
  <c r="O366" i="19" s="1"/>
  <c r="P366" i="19" s="1"/>
  <c r="Q366" i="19" s="1"/>
  <c r="M368" i="19"/>
  <c r="N368" i="19" s="1"/>
  <c r="O368" i="19" s="1"/>
  <c r="P368" i="19" s="1"/>
  <c r="Q368" i="19" s="1"/>
  <c r="M370" i="19"/>
  <c r="N370" i="19" s="1"/>
  <c r="O370" i="19" s="1"/>
  <c r="P370" i="19" s="1"/>
  <c r="Q370" i="19" s="1"/>
  <c r="M372" i="19"/>
  <c r="N372" i="19" s="1"/>
  <c r="O372" i="19" s="1"/>
  <c r="P372" i="19" s="1"/>
  <c r="Q372" i="19" s="1"/>
  <c r="M374" i="19"/>
  <c r="N374" i="19" s="1"/>
  <c r="O374" i="19" s="1"/>
  <c r="P374" i="19" s="1"/>
  <c r="Q374" i="19" s="1"/>
  <c r="M376" i="19"/>
  <c r="N376" i="19" s="1"/>
  <c r="O376" i="19" s="1"/>
  <c r="P376" i="19" s="1"/>
  <c r="Q376" i="19" s="1"/>
  <c r="M378" i="19"/>
  <c r="N378" i="19" s="1"/>
  <c r="O378" i="19" s="1"/>
  <c r="P378" i="19" s="1"/>
  <c r="Q378" i="19" s="1"/>
  <c r="M380" i="19"/>
  <c r="N380" i="19" s="1"/>
  <c r="O380" i="19" s="1"/>
  <c r="P380" i="19" s="1"/>
  <c r="Q380" i="19" s="1"/>
  <c r="M382" i="19"/>
  <c r="N382" i="19" s="1"/>
  <c r="O382" i="19" s="1"/>
  <c r="P382" i="19" s="1"/>
  <c r="Q382" i="19" s="1"/>
  <c r="M384" i="19"/>
  <c r="N384" i="19" s="1"/>
  <c r="O384" i="19" s="1"/>
  <c r="P384" i="19" s="1"/>
  <c r="Q384" i="19" s="1"/>
  <c r="M386" i="19"/>
  <c r="N386" i="19" s="1"/>
  <c r="O386" i="19" s="1"/>
  <c r="P386" i="19" s="1"/>
  <c r="Q386" i="19" s="1"/>
  <c r="M388" i="19"/>
  <c r="N388" i="19" s="1"/>
  <c r="O388" i="19" s="1"/>
  <c r="P388" i="19" s="1"/>
  <c r="Q388" i="19" s="1"/>
  <c r="M390" i="19"/>
  <c r="N390" i="19" s="1"/>
  <c r="O390" i="19" s="1"/>
  <c r="P390" i="19" s="1"/>
  <c r="Q390" i="19" s="1"/>
  <c r="M392" i="19"/>
  <c r="N392" i="19" s="1"/>
  <c r="O392" i="19" s="1"/>
  <c r="P392" i="19" s="1"/>
  <c r="Q392" i="19" s="1"/>
  <c r="M394" i="19"/>
  <c r="N394" i="19" s="1"/>
  <c r="O394" i="19" s="1"/>
  <c r="P394" i="19" s="1"/>
  <c r="Q394" i="19" s="1"/>
  <c r="M396" i="19"/>
  <c r="N396" i="19" s="1"/>
  <c r="O396" i="19" s="1"/>
  <c r="P396" i="19" s="1"/>
  <c r="Q396" i="19" s="1"/>
  <c r="M398" i="19"/>
  <c r="N398" i="19" s="1"/>
  <c r="O398" i="19" s="1"/>
  <c r="P398" i="19" s="1"/>
  <c r="Q398" i="19" s="1"/>
  <c r="M400" i="19"/>
  <c r="N400" i="19" s="1"/>
  <c r="O400" i="19" s="1"/>
  <c r="P400" i="19" s="1"/>
  <c r="Q400" i="19" s="1"/>
  <c r="M402" i="19"/>
  <c r="N402" i="19" s="1"/>
  <c r="O402" i="19" s="1"/>
  <c r="P402" i="19" s="1"/>
  <c r="Q402" i="19" s="1"/>
  <c r="M404" i="19"/>
  <c r="N404" i="19" s="1"/>
  <c r="O404" i="19" s="1"/>
  <c r="P404" i="19" s="1"/>
  <c r="Q404" i="19" s="1"/>
  <c r="M406" i="19"/>
  <c r="N406" i="19" s="1"/>
  <c r="O406" i="19" s="1"/>
  <c r="P406" i="19" s="1"/>
  <c r="Q406" i="19" s="1"/>
  <c r="M408" i="19"/>
  <c r="N408" i="19" s="1"/>
  <c r="O408" i="19" s="1"/>
  <c r="P408" i="19" s="1"/>
  <c r="Q408" i="19" s="1"/>
  <c r="M410" i="19"/>
  <c r="N410" i="19" s="1"/>
  <c r="O410" i="19" s="1"/>
  <c r="P410" i="19" s="1"/>
  <c r="Q410" i="19" s="1"/>
  <c r="M412" i="19"/>
  <c r="N412" i="19" s="1"/>
  <c r="O412" i="19" s="1"/>
  <c r="P412" i="19" s="1"/>
  <c r="Q412" i="19" s="1"/>
  <c r="M414" i="19"/>
  <c r="N414" i="19" s="1"/>
  <c r="O414" i="19" s="1"/>
  <c r="P414" i="19" s="1"/>
  <c r="Q414" i="19" s="1"/>
  <c r="M416" i="19"/>
  <c r="N416" i="19" s="1"/>
  <c r="O416" i="19" s="1"/>
  <c r="P416" i="19" s="1"/>
  <c r="Q416" i="19" s="1"/>
  <c r="M418" i="19"/>
  <c r="N418" i="19" s="1"/>
  <c r="O418" i="19" s="1"/>
  <c r="P418" i="19" s="1"/>
  <c r="Q418" i="19" s="1"/>
  <c r="M420" i="19"/>
  <c r="N420" i="19" s="1"/>
  <c r="O420" i="19" s="1"/>
  <c r="P420" i="19" s="1"/>
  <c r="Q420" i="19" s="1"/>
  <c r="M422" i="19"/>
  <c r="N422" i="19" s="1"/>
  <c r="O422" i="19" s="1"/>
  <c r="P422" i="19" s="1"/>
  <c r="Q422" i="19" s="1"/>
  <c r="M424" i="19"/>
  <c r="N424" i="19" s="1"/>
  <c r="O424" i="19" s="1"/>
  <c r="P424" i="19" s="1"/>
  <c r="Q424" i="19" s="1"/>
  <c r="M426" i="19"/>
  <c r="N426" i="19" s="1"/>
  <c r="O426" i="19" s="1"/>
  <c r="P426" i="19" s="1"/>
  <c r="Q426" i="19" s="1"/>
  <c r="M428" i="19"/>
  <c r="N428" i="19" s="1"/>
  <c r="O428" i="19" s="1"/>
  <c r="P428" i="19" s="1"/>
  <c r="Q428" i="19" s="1"/>
  <c r="M430" i="19"/>
  <c r="N430" i="19" s="1"/>
  <c r="O430" i="19" s="1"/>
  <c r="P430" i="19" s="1"/>
  <c r="Q430" i="19" s="1"/>
  <c r="M432" i="19"/>
  <c r="N432" i="19" s="1"/>
  <c r="O432" i="19" s="1"/>
  <c r="P432" i="19" s="1"/>
  <c r="Q432" i="19" s="1"/>
  <c r="M434" i="19"/>
  <c r="N434" i="19" s="1"/>
  <c r="O434" i="19" s="1"/>
  <c r="P434" i="19" s="1"/>
  <c r="Q434" i="19" s="1"/>
  <c r="M436" i="19"/>
  <c r="N436" i="19" s="1"/>
  <c r="O436" i="19" s="1"/>
  <c r="P436" i="19" s="1"/>
  <c r="Q436" i="19" s="1"/>
  <c r="M485" i="19"/>
  <c r="N485" i="19" s="1"/>
  <c r="O485" i="19" s="1"/>
  <c r="P485" i="19" s="1"/>
  <c r="Q485" i="19" s="1"/>
  <c r="M487" i="19"/>
  <c r="N487" i="19" s="1"/>
  <c r="O487" i="19" s="1"/>
  <c r="P487" i="19" s="1"/>
  <c r="Q487" i="19" s="1"/>
  <c r="M489" i="19"/>
  <c r="N489" i="19" s="1"/>
  <c r="O489" i="19" s="1"/>
  <c r="P489" i="19" s="1"/>
  <c r="Q489" i="19" s="1"/>
  <c r="M491" i="19"/>
  <c r="N491" i="19" s="1"/>
  <c r="O491" i="19" s="1"/>
  <c r="P491" i="19" s="1"/>
  <c r="Q491" i="19" s="1"/>
  <c r="M493" i="19"/>
  <c r="N493" i="19" s="1"/>
  <c r="O493" i="19" s="1"/>
  <c r="P493" i="19" s="1"/>
  <c r="Q493" i="19" s="1"/>
  <c r="M495" i="19"/>
  <c r="N495" i="19" s="1"/>
  <c r="O495" i="19" s="1"/>
  <c r="P495" i="19" s="1"/>
  <c r="Q495" i="19" s="1"/>
  <c r="M497" i="19"/>
  <c r="N497" i="19" s="1"/>
  <c r="O497" i="19" s="1"/>
  <c r="P497" i="19" s="1"/>
  <c r="Q497" i="19" s="1"/>
  <c r="M499" i="19"/>
  <c r="N499" i="19" s="1"/>
  <c r="O499" i="19" s="1"/>
  <c r="P499" i="19" s="1"/>
  <c r="Q499" i="19" s="1"/>
  <c r="M501" i="19"/>
  <c r="N501" i="19" s="1"/>
  <c r="O501" i="19" s="1"/>
  <c r="P501" i="19" s="1"/>
  <c r="Q501" i="19" s="1"/>
  <c r="M503" i="19"/>
  <c r="N503" i="19" s="1"/>
  <c r="O503" i="19" s="1"/>
  <c r="P503" i="19" s="1"/>
  <c r="Q503" i="19" s="1"/>
  <c r="M505" i="19"/>
  <c r="N505" i="19" s="1"/>
  <c r="O505" i="19" s="1"/>
  <c r="P505" i="19" s="1"/>
  <c r="Q505" i="19" s="1"/>
  <c r="M507" i="19"/>
  <c r="N507" i="19" s="1"/>
  <c r="O507" i="19" s="1"/>
  <c r="P507" i="19" s="1"/>
  <c r="Q507" i="19" s="1"/>
  <c r="M509" i="19"/>
  <c r="N509" i="19" s="1"/>
  <c r="O509" i="19" s="1"/>
  <c r="P509" i="19" s="1"/>
  <c r="Q509" i="19" s="1"/>
  <c r="M511" i="19"/>
  <c r="N511" i="19" s="1"/>
  <c r="O511" i="19" s="1"/>
  <c r="P511" i="19" s="1"/>
  <c r="Q511" i="19" s="1"/>
  <c r="M513" i="19"/>
  <c r="N513" i="19" s="1"/>
  <c r="O513" i="19" s="1"/>
  <c r="P513" i="19" s="1"/>
  <c r="Q513" i="19" s="1"/>
  <c r="M515" i="19"/>
  <c r="N515" i="19" s="1"/>
  <c r="O515" i="19" s="1"/>
  <c r="P515" i="19" s="1"/>
  <c r="Q515" i="19" s="1"/>
  <c r="M517" i="19"/>
  <c r="N517" i="19" s="1"/>
  <c r="O517" i="19" s="1"/>
  <c r="P517" i="19" s="1"/>
  <c r="Q517" i="19" s="1"/>
  <c r="M519" i="19"/>
  <c r="N519" i="19" s="1"/>
  <c r="O519" i="19" s="1"/>
  <c r="P519" i="19" s="1"/>
  <c r="Q519" i="19" s="1"/>
  <c r="M521" i="19"/>
  <c r="N521" i="19" s="1"/>
  <c r="O521" i="19" s="1"/>
  <c r="P521" i="19" s="1"/>
  <c r="Q521" i="19" s="1"/>
  <c r="M523" i="19"/>
  <c r="N523" i="19" s="1"/>
  <c r="O523" i="19" s="1"/>
  <c r="P523" i="19" s="1"/>
  <c r="Q523" i="19" s="1"/>
  <c r="M525" i="19"/>
  <c r="N525" i="19" s="1"/>
  <c r="O525" i="19" s="1"/>
  <c r="P525" i="19" s="1"/>
  <c r="Q525" i="19" s="1"/>
  <c r="M527" i="19"/>
  <c r="N527" i="19" s="1"/>
  <c r="O527" i="19" s="1"/>
  <c r="P527" i="19" s="1"/>
  <c r="Q527" i="19" s="1"/>
  <c r="M529" i="19"/>
  <c r="N529" i="19" s="1"/>
  <c r="O529" i="19" s="1"/>
  <c r="P529" i="19" s="1"/>
  <c r="Q529" i="19" s="1"/>
  <c r="M531" i="19"/>
  <c r="N531" i="19" s="1"/>
  <c r="O531" i="19" s="1"/>
  <c r="P531" i="19" s="1"/>
  <c r="Q531" i="19" s="1"/>
  <c r="M630" i="19"/>
  <c r="N630" i="19" s="1"/>
  <c r="O630" i="19" s="1"/>
  <c r="P630" i="19" s="1"/>
  <c r="Q630" i="19" s="1"/>
  <c r="M631" i="19"/>
  <c r="N631" i="19" s="1"/>
  <c r="O631" i="19" s="1"/>
  <c r="P631" i="19" s="1"/>
  <c r="Q631" i="19" s="1"/>
  <c r="M536" i="19"/>
  <c r="N536" i="19" s="1"/>
  <c r="O536" i="19" s="1"/>
  <c r="P536" i="19" s="1"/>
  <c r="Q536" i="19" s="1"/>
  <c r="M538" i="19"/>
  <c r="N538" i="19" s="1"/>
  <c r="O538" i="19" s="1"/>
  <c r="P538" i="19" s="1"/>
  <c r="Q538" i="19" s="1"/>
  <c r="M540" i="19"/>
  <c r="N540" i="19" s="1"/>
  <c r="O540" i="19" s="1"/>
  <c r="P540" i="19" s="1"/>
  <c r="Q540" i="19" s="1"/>
  <c r="M542" i="19"/>
  <c r="N542" i="19" s="1"/>
  <c r="O542" i="19" s="1"/>
  <c r="P542" i="19" s="1"/>
  <c r="Q542" i="19" s="1"/>
  <c r="M544" i="19"/>
  <c r="N544" i="19" s="1"/>
  <c r="O544" i="19" s="1"/>
  <c r="P544" i="19" s="1"/>
  <c r="Q544" i="19" s="1"/>
  <c r="M546" i="19"/>
  <c r="N546" i="19" s="1"/>
  <c r="O546" i="19" s="1"/>
  <c r="P546" i="19" s="1"/>
  <c r="Q546" i="19" s="1"/>
  <c r="M610" i="19"/>
  <c r="N610" i="19" s="1"/>
  <c r="O610" i="19" s="1"/>
  <c r="P610" i="19" s="1"/>
  <c r="Q610" i="19" s="1"/>
  <c r="M136" i="19"/>
  <c r="N136" i="19" s="1"/>
  <c r="O136" i="19" s="1"/>
  <c r="P136" i="19" s="1"/>
  <c r="Q136" i="19" s="1"/>
  <c r="M140" i="19"/>
  <c r="N140" i="19" s="1"/>
  <c r="O140" i="19" s="1"/>
  <c r="P140" i="19" s="1"/>
  <c r="Q140" i="19" s="1"/>
  <c r="M143" i="19"/>
  <c r="N143" i="19" s="1"/>
  <c r="O143" i="19" s="1"/>
  <c r="P143" i="19" s="1"/>
  <c r="Q143" i="19" s="1"/>
  <c r="M151" i="19"/>
  <c r="N151" i="19" s="1"/>
  <c r="O151" i="19" s="1"/>
  <c r="P151" i="19" s="1"/>
  <c r="Q151" i="19" s="1"/>
  <c r="M159" i="19"/>
  <c r="N159" i="19" s="1"/>
  <c r="O159" i="19" s="1"/>
  <c r="P159" i="19" s="1"/>
  <c r="Q159" i="19" s="1"/>
  <c r="M167" i="19"/>
  <c r="N167" i="19" s="1"/>
  <c r="O167" i="19" s="1"/>
  <c r="P167" i="19" s="1"/>
  <c r="Q167" i="19" s="1"/>
  <c r="M632" i="19"/>
  <c r="N632" i="19" s="1"/>
  <c r="O632" i="19" s="1"/>
  <c r="P632" i="19" s="1"/>
  <c r="Q632" i="19" s="1"/>
  <c r="M633" i="19"/>
  <c r="N633" i="19" s="1"/>
  <c r="O633" i="19" s="1"/>
  <c r="P633" i="19" s="1"/>
  <c r="Q633" i="19" s="1"/>
  <c r="N148" i="19"/>
  <c r="O148" i="19" s="1"/>
  <c r="P148" i="19" s="1"/>
  <c r="Q148" i="19" s="1"/>
  <c r="N164" i="19"/>
  <c r="O164" i="19" s="1"/>
  <c r="P164" i="19" s="1"/>
  <c r="Q164" i="19" s="1"/>
  <c r="M139" i="19"/>
  <c r="M141" i="19"/>
  <c r="M238" i="19"/>
  <c r="M239" i="19"/>
  <c r="M240" i="19"/>
  <c r="M241" i="19"/>
  <c r="M242" i="19"/>
  <c r="M243" i="19"/>
  <c r="M244" i="19"/>
  <c r="M245" i="19"/>
  <c r="M246" i="19"/>
  <c r="M247" i="19"/>
  <c r="M248" i="19"/>
  <c r="M249" i="19"/>
  <c r="M250" i="19"/>
  <c r="M251" i="19"/>
  <c r="M252" i="19"/>
  <c r="M253" i="19"/>
  <c r="M254" i="19"/>
  <c r="M255" i="19"/>
  <c r="M256" i="19"/>
  <c r="M257" i="19"/>
  <c r="M258" i="19"/>
  <c r="M259" i="19"/>
  <c r="M260" i="19"/>
  <c r="M261" i="19"/>
  <c r="M262" i="19"/>
  <c r="M263" i="19"/>
  <c r="M264" i="19"/>
  <c r="M265" i="19"/>
  <c r="M266" i="19"/>
  <c r="M267" i="19"/>
  <c r="M268" i="19"/>
  <c r="M269" i="19"/>
  <c r="M270" i="19"/>
  <c r="M271" i="19"/>
  <c r="M272" i="19"/>
  <c r="M273" i="19"/>
  <c r="M274" i="19"/>
  <c r="M275" i="19"/>
  <c r="M276" i="19"/>
  <c r="M277" i="19"/>
  <c r="M278" i="19"/>
  <c r="M146" i="19"/>
  <c r="M154" i="19"/>
  <c r="M162" i="19"/>
  <c r="M170" i="19"/>
  <c r="M171" i="19"/>
  <c r="M172" i="19"/>
  <c r="M173" i="19"/>
  <c r="M174" i="19"/>
  <c r="M175" i="19"/>
  <c r="M176" i="19"/>
  <c r="M177" i="19"/>
  <c r="M178" i="19"/>
  <c r="M179" i="19"/>
  <c r="M180" i="19"/>
  <c r="M181" i="19"/>
  <c r="M182" i="19"/>
  <c r="M183" i="19"/>
  <c r="M184" i="19"/>
  <c r="M185" i="19"/>
  <c r="M186" i="19"/>
  <c r="M187" i="19"/>
  <c r="M188" i="19"/>
  <c r="M189" i="19"/>
  <c r="M190" i="19"/>
  <c r="M191" i="19"/>
  <c r="M192" i="19"/>
  <c r="M193" i="19"/>
  <c r="M194" i="19"/>
  <c r="M195" i="19"/>
  <c r="M196" i="19"/>
  <c r="M197" i="19"/>
  <c r="M198" i="19"/>
  <c r="M199" i="19"/>
  <c r="M200" i="19"/>
  <c r="M201" i="19"/>
  <c r="M202" i="19"/>
  <c r="M203" i="19"/>
  <c r="M204" i="19"/>
  <c r="M205" i="19"/>
  <c r="M206" i="19"/>
  <c r="M207" i="19"/>
  <c r="M208" i="19"/>
  <c r="M209" i="19"/>
  <c r="M210" i="19"/>
  <c r="M211" i="19"/>
  <c r="M212" i="19"/>
  <c r="M213" i="19"/>
  <c r="M214" i="19"/>
  <c r="M215" i="19"/>
  <c r="M216" i="19"/>
  <c r="M217" i="19"/>
  <c r="M218" i="19"/>
  <c r="M219" i="19"/>
  <c r="M220" i="19"/>
  <c r="M221" i="19"/>
  <c r="M222" i="19"/>
  <c r="M223" i="19"/>
  <c r="M224" i="19"/>
  <c r="M225" i="19"/>
  <c r="M226" i="19"/>
  <c r="M227" i="19"/>
  <c r="M228" i="19"/>
  <c r="M229" i="19"/>
  <c r="M230" i="19"/>
  <c r="M231" i="19"/>
  <c r="M232" i="19"/>
  <c r="M233" i="19"/>
  <c r="M234" i="19"/>
  <c r="M235" i="19"/>
  <c r="M236" i="19"/>
  <c r="M237" i="19"/>
  <c r="M549" i="19"/>
  <c r="M551" i="19"/>
  <c r="M553" i="19"/>
  <c r="M555" i="19"/>
  <c r="M557" i="19"/>
  <c r="M559" i="19"/>
  <c r="M561" i="19"/>
  <c r="M563" i="19"/>
  <c r="M134" i="19"/>
  <c r="M135" i="19"/>
  <c r="M137" i="19"/>
  <c r="M142" i="19"/>
  <c r="M150" i="19"/>
  <c r="M158" i="19"/>
  <c r="M166" i="19"/>
  <c r="M548" i="19"/>
  <c r="M550" i="19"/>
  <c r="M552" i="19"/>
  <c r="M554" i="19"/>
  <c r="M556" i="19"/>
  <c r="M558" i="19"/>
  <c r="M560" i="19"/>
  <c r="M562" i="19"/>
  <c r="M564" i="19"/>
  <c r="M566" i="19"/>
  <c r="M568" i="19"/>
  <c r="M570" i="19"/>
  <c r="M572" i="19"/>
  <c r="M574" i="19"/>
  <c r="M576" i="19"/>
  <c r="M578" i="19"/>
  <c r="M580" i="19"/>
  <c r="M582" i="19"/>
  <c r="M584" i="19"/>
  <c r="M586" i="19"/>
  <c r="M588" i="19"/>
  <c r="M590" i="19"/>
  <c r="M592" i="19"/>
  <c r="M593" i="19"/>
  <c r="M594" i="19"/>
  <c r="M595" i="19"/>
  <c r="M596" i="19"/>
  <c r="M597" i="19"/>
  <c r="M598" i="19"/>
  <c r="M599" i="19"/>
  <c r="M600" i="19"/>
  <c r="M601" i="19"/>
  <c r="M602" i="19"/>
  <c r="M603" i="19"/>
  <c r="M604" i="19"/>
  <c r="M605" i="19"/>
  <c r="M606" i="19"/>
  <c r="M607" i="19"/>
  <c r="M608" i="19"/>
  <c r="M609" i="19"/>
  <c r="M565" i="19"/>
  <c r="M567" i="19"/>
  <c r="M569" i="19"/>
  <c r="M571" i="19"/>
  <c r="M573" i="19"/>
  <c r="M575" i="19"/>
  <c r="M577" i="19"/>
  <c r="M579" i="19"/>
  <c r="M581" i="19"/>
  <c r="M583" i="19"/>
  <c r="M585" i="19"/>
  <c r="M587" i="19"/>
  <c r="M589" i="19"/>
  <c r="M591" i="19"/>
  <c r="N156" i="19"/>
  <c r="O156" i="19" s="1"/>
  <c r="P156" i="19" s="1"/>
  <c r="Q156" i="19" s="1"/>
  <c r="N403" i="19"/>
  <c r="O403" i="19" s="1"/>
  <c r="P403" i="19" s="1"/>
  <c r="Q403" i="19" s="1"/>
  <c r="N591" i="19" l="1"/>
  <c r="O591" i="19" s="1"/>
  <c r="P591" i="19" s="1"/>
  <c r="Q591" i="19" s="1"/>
  <c r="N587" i="19"/>
  <c r="O587" i="19" s="1"/>
  <c r="P587" i="19" s="1"/>
  <c r="Q587" i="19" s="1"/>
  <c r="N583" i="19"/>
  <c r="O583" i="19" s="1"/>
  <c r="P583" i="19" s="1"/>
  <c r="Q583" i="19" s="1"/>
  <c r="N579" i="19"/>
  <c r="O579" i="19" s="1"/>
  <c r="P579" i="19" s="1"/>
  <c r="Q579" i="19" s="1"/>
  <c r="N575" i="19"/>
  <c r="O575" i="19" s="1"/>
  <c r="P575" i="19" s="1"/>
  <c r="Q575" i="19" s="1"/>
  <c r="N571" i="19"/>
  <c r="O571" i="19" s="1"/>
  <c r="P571" i="19" s="1"/>
  <c r="Q571" i="19" s="1"/>
  <c r="N567" i="19"/>
  <c r="O567" i="19" s="1"/>
  <c r="P567" i="19" s="1"/>
  <c r="Q567" i="19" s="1"/>
  <c r="N609" i="19"/>
  <c r="O609" i="19" s="1"/>
  <c r="P609" i="19" s="1"/>
  <c r="Q609" i="19" s="1"/>
  <c r="N607" i="19"/>
  <c r="O607" i="19" s="1"/>
  <c r="P607" i="19" s="1"/>
  <c r="Q607" i="19" s="1"/>
  <c r="N605" i="19"/>
  <c r="O605" i="19" s="1"/>
  <c r="P605" i="19" s="1"/>
  <c r="Q605" i="19" s="1"/>
  <c r="N603" i="19"/>
  <c r="O603" i="19" s="1"/>
  <c r="P603" i="19" s="1"/>
  <c r="Q603" i="19" s="1"/>
  <c r="N601" i="19"/>
  <c r="O601" i="19" s="1"/>
  <c r="P601" i="19" s="1"/>
  <c r="Q601" i="19" s="1"/>
  <c r="N599" i="19"/>
  <c r="O599" i="19" s="1"/>
  <c r="P599" i="19" s="1"/>
  <c r="Q599" i="19" s="1"/>
  <c r="N597" i="19"/>
  <c r="O597" i="19" s="1"/>
  <c r="P597" i="19" s="1"/>
  <c r="Q597" i="19" s="1"/>
  <c r="N595" i="19"/>
  <c r="O595" i="19" s="1"/>
  <c r="P595" i="19" s="1"/>
  <c r="Q595" i="19" s="1"/>
  <c r="N593" i="19"/>
  <c r="O593" i="19" s="1"/>
  <c r="P593" i="19" s="1"/>
  <c r="Q593" i="19" s="1"/>
  <c r="N590" i="19"/>
  <c r="O590" i="19" s="1"/>
  <c r="P590" i="19" s="1"/>
  <c r="Q590" i="19" s="1"/>
  <c r="N586" i="19"/>
  <c r="O586" i="19" s="1"/>
  <c r="P586" i="19" s="1"/>
  <c r="Q586" i="19" s="1"/>
  <c r="N582" i="19"/>
  <c r="O582" i="19" s="1"/>
  <c r="P582" i="19" s="1"/>
  <c r="Q582" i="19" s="1"/>
  <c r="N578" i="19"/>
  <c r="O578" i="19" s="1"/>
  <c r="P578" i="19" s="1"/>
  <c r="Q578" i="19" s="1"/>
  <c r="N574" i="19"/>
  <c r="O574" i="19" s="1"/>
  <c r="P574" i="19" s="1"/>
  <c r="Q574" i="19" s="1"/>
  <c r="N570" i="19"/>
  <c r="O570" i="19" s="1"/>
  <c r="P570" i="19" s="1"/>
  <c r="Q570" i="19" s="1"/>
  <c r="N566" i="19"/>
  <c r="O566" i="19" s="1"/>
  <c r="P566" i="19" s="1"/>
  <c r="Q566" i="19" s="1"/>
  <c r="N562" i="19"/>
  <c r="O562" i="19" s="1"/>
  <c r="P562" i="19" s="1"/>
  <c r="Q562" i="19" s="1"/>
  <c r="N558" i="19"/>
  <c r="O558" i="19" s="1"/>
  <c r="P558" i="19" s="1"/>
  <c r="Q558" i="19" s="1"/>
  <c r="N554" i="19"/>
  <c r="O554" i="19" s="1"/>
  <c r="P554" i="19" s="1"/>
  <c r="Q554" i="19" s="1"/>
  <c r="N550" i="19"/>
  <c r="O550" i="19" s="1"/>
  <c r="P550" i="19" s="1"/>
  <c r="Q550" i="19" s="1"/>
  <c r="N166" i="19"/>
  <c r="O166" i="19" s="1"/>
  <c r="P166" i="19" s="1"/>
  <c r="Q166" i="19" s="1"/>
  <c r="N150" i="19"/>
  <c r="O150" i="19" s="1"/>
  <c r="P150" i="19" s="1"/>
  <c r="Q150" i="19" s="1"/>
  <c r="N137" i="19"/>
  <c r="O137" i="19" s="1"/>
  <c r="P137" i="19" s="1"/>
  <c r="Q137" i="19" s="1"/>
  <c r="N134" i="19"/>
  <c r="O134" i="19" s="1"/>
  <c r="P134" i="19" s="1"/>
  <c r="Q134" i="19" s="1"/>
  <c r="N561" i="19"/>
  <c r="O561" i="19" s="1"/>
  <c r="P561" i="19" s="1"/>
  <c r="Q561" i="19" s="1"/>
  <c r="N557" i="19"/>
  <c r="O557" i="19" s="1"/>
  <c r="P557" i="19" s="1"/>
  <c r="Q557" i="19" s="1"/>
  <c r="N553" i="19"/>
  <c r="O553" i="19" s="1"/>
  <c r="P553" i="19" s="1"/>
  <c r="Q553" i="19" s="1"/>
  <c r="N549" i="19"/>
  <c r="O549" i="19" s="1"/>
  <c r="P549" i="19" s="1"/>
  <c r="Q549" i="19" s="1"/>
  <c r="N236" i="19"/>
  <c r="O236" i="19" s="1"/>
  <c r="P236" i="19" s="1"/>
  <c r="Q236" i="19" s="1"/>
  <c r="N234" i="19"/>
  <c r="O234" i="19" s="1"/>
  <c r="P234" i="19" s="1"/>
  <c r="Q234" i="19" s="1"/>
  <c r="N232" i="19"/>
  <c r="O232" i="19" s="1"/>
  <c r="P232" i="19" s="1"/>
  <c r="Q232" i="19" s="1"/>
  <c r="N230" i="19"/>
  <c r="O230" i="19" s="1"/>
  <c r="P230" i="19" s="1"/>
  <c r="Q230" i="19" s="1"/>
  <c r="N228" i="19"/>
  <c r="O228" i="19" s="1"/>
  <c r="P228" i="19" s="1"/>
  <c r="Q228" i="19" s="1"/>
  <c r="N226" i="19"/>
  <c r="O226" i="19" s="1"/>
  <c r="P226" i="19" s="1"/>
  <c r="Q226" i="19" s="1"/>
  <c r="N224" i="19"/>
  <c r="O224" i="19" s="1"/>
  <c r="P224" i="19" s="1"/>
  <c r="Q224" i="19" s="1"/>
  <c r="N222" i="19"/>
  <c r="O222" i="19" s="1"/>
  <c r="P222" i="19" s="1"/>
  <c r="Q222" i="19" s="1"/>
  <c r="N220" i="19"/>
  <c r="O220" i="19" s="1"/>
  <c r="P220" i="19" s="1"/>
  <c r="Q220" i="19" s="1"/>
  <c r="N218" i="19"/>
  <c r="O218" i="19" s="1"/>
  <c r="P218" i="19" s="1"/>
  <c r="Q218" i="19" s="1"/>
  <c r="N216" i="19"/>
  <c r="O216" i="19" s="1"/>
  <c r="P216" i="19" s="1"/>
  <c r="Q216" i="19" s="1"/>
  <c r="N214" i="19"/>
  <c r="O214" i="19" s="1"/>
  <c r="P214" i="19" s="1"/>
  <c r="Q214" i="19" s="1"/>
  <c r="N212" i="19"/>
  <c r="O212" i="19" s="1"/>
  <c r="P212" i="19" s="1"/>
  <c r="Q212" i="19" s="1"/>
  <c r="N210" i="19"/>
  <c r="O210" i="19" s="1"/>
  <c r="P210" i="19" s="1"/>
  <c r="Q210" i="19" s="1"/>
  <c r="N208" i="19"/>
  <c r="O208" i="19" s="1"/>
  <c r="P208" i="19" s="1"/>
  <c r="Q208" i="19" s="1"/>
  <c r="N206" i="19"/>
  <c r="O206" i="19" s="1"/>
  <c r="P206" i="19" s="1"/>
  <c r="Q206" i="19" s="1"/>
  <c r="N204" i="19"/>
  <c r="O204" i="19" s="1"/>
  <c r="P204" i="19" s="1"/>
  <c r="Q204" i="19" s="1"/>
  <c r="N202" i="19"/>
  <c r="O202" i="19" s="1"/>
  <c r="P202" i="19" s="1"/>
  <c r="Q202" i="19" s="1"/>
  <c r="N200" i="19"/>
  <c r="O200" i="19" s="1"/>
  <c r="P200" i="19" s="1"/>
  <c r="Q200" i="19" s="1"/>
  <c r="N198" i="19"/>
  <c r="O198" i="19" s="1"/>
  <c r="P198" i="19" s="1"/>
  <c r="Q198" i="19" s="1"/>
  <c r="N196" i="19"/>
  <c r="O196" i="19" s="1"/>
  <c r="P196" i="19" s="1"/>
  <c r="Q196" i="19" s="1"/>
  <c r="N194" i="19"/>
  <c r="O194" i="19" s="1"/>
  <c r="P194" i="19" s="1"/>
  <c r="Q194" i="19" s="1"/>
  <c r="N192" i="19"/>
  <c r="O192" i="19" s="1"/>
  <c r="P192" i="19" s="1"/>
  <c r="Q192" i="19" s="1"/>
  <c r="N190" i="19"/>
  <c r="O190" i="19" s="1"/>
  <c r="P190" i="19" s="1"/>
  <c r="Q190" i="19" s="1"/>
  <c r="N188" i="19"/>
  <c r="O188" i="19" s="1"/>
  <c r="P188" i="19" s="1"/>
  <c r="Q188" i="19" s="1"/>
  <c r="N186" i="19"/>
  <c r="O186" i="19" s="1"/>
  <c r="P186" i="19" s="1"/>
  <c r="Q186" i="19" s="1"/>
  <c r="N184" i="19"/>
  <c r="O184" i="19" s="1"/>
  <c r="P184" i="19" s="1"/>
  <c r="Q184" i="19" s="1"/>
  <c r="N182" i="19"/>
  <c r="O182" i="19" s="1"/>
  <c r="P182" i="19" s="1"/>
  <c r="Q182" i="19" s="1"/>
  <c r="N180" i="19"/>
  <c r="O180" i="19" s="1"/>
  <c r="P180" i="19" s="1"/>
  <c r="Q180" i="19" s="1"/>
  <c r="N178" i="19"/>
  <c r="O178" i="19" s="1"/>
  <c r="P178" i="19" s="1"/>
  <c r="Q178" i="19" s="1"/>
  <c r="N176" i="19"/>
  <c r="O176" i="19" s="1"/>
  <c r="P176" i="19" s="1"/>
  <c r="Q176" i="19" s="1"/>
  <c r="N174" i="19"/>
  <c r="O174" i="19" s="1"/>
  <c r="P174" i="19" s="1"/>
  <c r="Q174" i="19" s="1"/>
  <c r="N172" i="19"/>
  <c r="O172" i="19" s="1"/>
  <c r="P172" i="19" s="1"/>
  <c r="Q172" i="19" s="1"/>
  <c r="N170" i="19"/>
  <c r="O170" i="19" s="1"/>
  <c r="P170" i="19" s="1"/>
  <c r="Q170" i="19" s="1"/>
  <c r="N154" i="19"/>
  <c r="O154" i="19" s="1"/>
  <c r="P154" i="19" s="1"/>
  <c r="Q154" i="19" s="1"/>
  <c r="N278" i="19"/>
  <c r="O278" i="19" s="1"/>
  <c r="P278" i="19" s="1"/>
  <c r="Q278" i="19" s="1"/>
  <c r="N276" i="19"/>
  <c r="O276" i="19" s="1"/>
  <c r="P276" i="19" s="1"/>
  <c r="Q276" i="19" s="1"/>
  <c r="N274" i="19"/>
  <c r="O274" i="19" s="1"/>
  <c r="P274" i="19" s="1"/>
  <c r="Q274" i="19" s="1"/>
  <c r="N272" i="19"/>
  <c r="O272" i="19" s="1"/>
  <c r="P272" i="19" s="1"/>
  <c r="Q272" i="19" s="1"/>
  <c r="N270" i="19"/>
  <c r="O270" i="19" s="1"/>
  <c r="P270" i="19" s="1"/>
  <c r="Q270" i="19" s="1"/>
  <c r="N268" i="19"/>
  <c r="O268" i="19" s="1"/>
  <c r="P268" i="19" s="1"/>
  <c r="Q268" i="19" s="1"/>
  <c r="N266" i="19"/>
  <c r="O266" i="19" s="1"/>
  <c r="P266" i="19" s="1"/>
  <c r="Q266" i="19" s="1"/>
  <c r="N264" i="19"/>
  <c r="O264" i="19" s="1"/>
  <c r="P264" i="19" s="1"/>
  <c r="Q264" i="19" s="1"/>
  <c r="N262" i="19"/>
  <c r="O262" i="19" s="1"/>
  <c r="P262" i="19" s="1"/>
  <c r="Q262" i="19" s="1"/>
  <c r="N260" i="19"/>
  <c r="O260" i="19" s="1"/>
  <c r="P260" i="19" s="1"/>
  <c r="Q260" i="19" s="1"/>
  <c r="N258" i="19"/>
  <c r="O258" i="19" s="1"/>
  <c r="P258" i="19" s="1"/>
  <c r="Q258" i="19" s="1"/>
  <c r="N256" i="19"/>
  <c r="O256" i="19" s="1"/>
  <c r="P256" i="19" s="1"/>
  <c r="Q256" i="19" s="1"/>
  <c r="N254" i="19"/>
  <c r="O254" i="19" s="1"/>
  <c r="P254" i="19" s="1"/>
  <c r="Q254" i="19" s="1"/>
  <c r="N252" i="19"/>
  <c r="O252" i="19" s="1"/>
  <c r="P252" i="19" s="1"/>
  <c r="Q252" i="19" s="1"/>
  <c r="N250" i="19"/>
  <c r="O250" i="19" s="1"/>
  <c r="P250" i="19" s="1"/>
  <c r="Q250" i="19" s="1"/>
  <c r="N248" i="19"/>
  <c r="O248" i="19" s="1"/>
  <c r="P248" i="19" s="1"/>
  <c r="Q248" i="19" s="1"/>
  <c r="N246" i="19"/>
  <c r="O246" i="19" s="1"/>
  <c r="P246" i="19" s="1"/>
  <c r="Q246" i="19" s="1"/>
  <c r="N244" i="19"/>
  <c r="O244" i="19" s="1"/>
  <c r="P244" i="19" s="1"/>
  <c r="Q244" i="19" s="1"/>
  <c r="N242" i="19"/>
  <c r="O242" i="19" s="1"/>
  <c r="P242" i="19" s="1"/>
  <c r="Q242" i="19" s="1"/>
  <c r="N240" i="19"/>
  <c r="O240" i="19" s="1"/>
  <c r="P240" i="19" s="1"/>
  <c r="Q240" i="19" s="1"/>
  <c r="N238" i="19"/>
  <c r="O238" i="19" s="1"/>
  <c r="P238" i="19" s="1"/>
  <c r="Q238" i="19" s="1"/>
  <c r="N139" i="19"/>
  <c r="O139" i="19" s="1"/>
  <c r="P139" i="19" s="1"/>
  <c r="Q139" i="19" s="1"/>
  <c r="N589" i="19"/>
  <c r="O589" i="19" s="1"/>
  <c r="P589" i="19" s="1"/>
  <c r="Q589" i="19" s="1"/>
  <c r="N585" i="19"/>
  <c r="O585" i="19" s="1"/>
  <c r="P585" i="19" s="1"/>
  <c r="Q585" i="19" s="1"/>
  <c r="N581" i="19"/>
  <c r="O581" i="19" s="1"/>
  <c r="P581" i="19" s="1"/>
  <c r="Q581" i="19" s="1"/>
  <c r="N577" i="19"/>
  <c r="O577" i="19" s="1"/>
  <c r="P577" i="19" s="1"/>
  <c r="Q577" i="19" s="1"/>
  <c r="N573" i="19"/>
  <c r="O573" i="19" s="1"/>
  <c r="P573" i="19" s="1"/>
  <c r="Q573" i="19" s="1"/>
  <c r="N569" i="19"/>
  <c r="O569" i="19" s="1"/>
  <c r="P569" i="19" s="1"/>
  <c r="Q569" i="19" s="1"/>
  <c r="N565" i="19"/>
  <c r="O565" i="19" s="1"/>
  <c r="P565" i="19" s="1"/>
  <c r="Q565" i="19" s="1"/>
  <c r="N608" i="19"/>
  <c r="O608" i="19" s="1"/>
  <c r="P608" i="19" s="1"/>
  <c r="Q608" i="19" s="1"/>
  <c r="N606" i="19"/>
  <c r="O606" i="19" s="1"/>
  <c r="P606" i="19" s="1"/>
  <c r="Q606" i="19" s="1"/>
  <c r="N604" i="19"/>
  <c r="O604" i="19" s="1"/>
  <c r="P604" i="19" s="1"/>
  <c r="Q604" i="19" s="1"/>
  <c r="N602" i="19"/>
  <c r="O602" i="19" s="1"/>
  <c r="P602" i="19" s="1"/>
  <c r="Q602" i="19" s="1"/>
  <c r="N600" i="19"/>
  <c r="O600" i="19" s="1"/>
  <c r="P600" i="19" s="1"/>
  <c r="Q600" i="19" s="1"/>
  <c r="N598" i="19"/>
  <c r="O598" i="19" s="1"/>
  <c r="P598" i="19" s="1"/>
  <c r="Q598" i="19" s="1"/>
  <c r="N596" i="19"/>
  <c r="O596" i="19" s="1"/>
  <c r="P596" i="19" s="1"/>
  <c r="Q596" i="19" s="1"/>
  <c r="N594" i="19"/>
  <c r="O594" i="19" s="1"/>
  <c r="P594" i="19" s="1"/>
  <c r="Q594" i="19" s="1"/>
  <c r="N592" i="19"/>
  <c r="O592" i="19" s="1"/>
  <c r="P592" i="19" s="1"/>
  <c r="Q592" i="19" s="1"/>
  <c r="N588" i="19"/>
  <c r="O588" i="19" s="1"/>
  <c r="P588" i="19" s="1"/>
  <c r="Q588" i="19" s="1"/>
  <c r="N584" i="19"/>
  <c r="O584" i="19" s="1"/>
  <c r="P584" i="19" s="1"/>
  <c r="Q584" i="19" s="1"/>
  <c r="N580" i="19"/>
  <c r="O580" i="19" s="1"/>
  <c r="P580" i="19" s="1"/>
  <c r="Q580" i="19" s="1"/>
  <c r="N576" i="19"/>
  <c r="O576" i="19" s="1"/>
  <c r="P576" i="19" s="1"/>
  <c r="Q576" i="19" s="1"/>
  <c r="N572" i="19"/>
  <c r="O572" i="19" s="1"/>
  <c r="P572" i="19" s="1"/>
  <c r="Q572" i="19" s="1"/>
  <c r="N568" i="19"/>
  <c r="O568" i="19" s="1"/>
  <c r="P568" i="19" s="1"/>
  <c r="Q568" i="19" s="1"/>
  <c r="N564" i="19"/>
  <c r="O564" i="19" s="1"/>
  <c r="P564" i="19" s="1"/>
  <c r="Q564" i="19" s="1"/>
  <c r="N560" i="19"/>
  <c r="O560" i="19" s="1"/>
  <c r="P560" i="19" s="1"/>
  <c r="Q560" i="19" s="1"/>
  <c r="N556" i="19"/>
  <c r="O556" i="19" s="1"/>
  <c r="P556" i="19" s="1"/>
  <c r="Q556" i="19" s="1"/>
  <c r="N552" i="19"/>
  <c r="O552" i="19" s="1"/>
  <c r="P552" i="19" s="1"/>
  <c r="Q552" i="19" s="1"/>
  <c r="N548" i="19"/>
  <c r="O548" i="19" s="1"/>
  <c r="P548" i="19" s="1"/>
  <c r="Q548" i="19" s="1"/>
  <c r="N158" i="19"/>
  <c r="O158" i="19" s="1"/>
  <c r="P158" i="19" s="1"/>
  <c r="Q158" i="19" s="1"/>
  <c r="N142" i="19"/>
  <c r="O142" i="19" s="1"/>
  <c r="P142" i="19" s="1"/>
  <c r="Q142" i="19" s="1"/>
  <c r="N135" i="19"/>
  <c r="O135" i="19" s="1"/>
  <c r="P135" i="19" s="1"/>
  <c r="Q135" i="19" s="1"/>
  <c r="N563" i="19"/>
  <c r="O563" i="19" s="1"/>
  <c r="P563" i="19" s="1"/>
  <c r="Q563" i="19" s="1"/>
  <c r="N559" i="19"/>
  <c r="O559" i="19" s="1"/>
  <c r="P559" i="19" s="1"/>
  <c r="Q559" i="19" s="1"/>
  <c r="N555" i="19"/>
  <c r="O555" i="19" s="1"/>
  <c r="P555" i="19" s="1"/>
  <c r="Q555" i="19" s="1"/>
  <c r="N551" i="19"/>
  <c r="O551" i="19" s="1"/>
  <c r="P551" i="19" s="1"/>
  <c r="Q551" i="19" s="1"/>
  <c r="N237" i="19"/>
  <c r="O237" i="19" s="1"/>
  <c r="P237" i="19" s="1"/>
  <c r="Q237" i="19" s="1"/>
  <c r="N235" i="19"/>
  <c r="O235" i="19" s="1"/>
  <c r="P235" i="19" s="1"/>
  <c r="Q235" i="19" s="1"/>
  <c r="N233" i="19"/>
  <c r="O233" i="19" s="1"/>
  <c r="P233" i="19" s="1"/>
  <c r="Q233" i="19" s="1"/>
  <c r="N231" i="19"/>
  <c r="O231" i="19" s="1"/>
  <c r="P231" i="19" s="1"/>
  <c r="Q231" i="19" s="1"/>
  <c r="N229" i="19"/>
  <c r="O229" i="19" s="1"/>
  <c r="P229" i="19" s="1"/>
  <c r="Q229" i="19" s="1"/>
  <c r="N227" i="19"/>
  <c r="O227" i="19" s="1"/>
  <c r="P227" i="19" s="1"/>
  <c r="Q227" i="19" s="1"/>
  <c r="N225" i="19"/>
  <c r="O225" i="19" s="1"/>
  <c r="P225" i="19" s="1"/>
  <c r="Q225" i="19" s="1"/>
  <c r="N223" i="19"/>
  <c r="O223" i="19" s="1"/>
  <c r="P223" i="19" s="1"/>
  <c r="Q223" i="19" s="1"/>
  <c r="N221" i="19"/>
  <c r="O221" i="19" s="1"/>
  <c r="P221" i="19" s="1"/>
  <c r="Q221" i="19" s="1"/>
  <c r="N219" i="19"/>
  <c r="O219" i="19" s="1"/>
  <c r="P219" i="19" s="1"/>
  <c r="Q219" i="19" s="1"/>
  <c r="N217" i="19"/>
  <c r="O217" i="19" s="1"/>
  <c r="P217" i="19" s="1"/>
  <c r="Q217" i="19" s="1"/>
  <c r="N215" i="19"/>
  <c r="O215" i="19" s="1"/>
  <c r="P215" i="19" s="1"/>
  <c r="Q215" i="19" s="1"/>
  <c r="N213" i="19"/>
  <c r="O213" i="19" s="1"/>
  <c r="P213" i="19" s="1"/>
  <c r="Q213" i="19" s="1"/>
  <c r="N211" i="19"/>
  <c r="O211" i="19" s="1"/>
  <c r="P211" i="19" s="1"/>
  <c r="Q211" i="19" s="1"/>
  <c r="N209" i="19"/>
  <c r="O209" i="19" s="1"/>
  <c r="P209" i="19" s="1"/>
  <c r="Q209" i="19" s="1"/>
  <c r="N207" i="19"/>
  <c r="O207" i="19" s="1"/>
  <c r="P207" i="19" s="1"/>
  <c r="Q207" i="19" s="1"/>
  <c r="N205" i="19"/>
  <c r="O205" i="19" s="1"/>
  <c r="P205" i="19" s="1"/>
  <c r="Q205" i="19" s="1"/>
  <c r="N203" i="19"/>
  <c r="O203" i="19" s="1"/>
  <c r="P203" i="19" s="1"/>
  <c r="Q203" i="19" s="1"/>
  <c r="N201" i="19"/>
  <c r="O201" i="19" s="1"/>
  <c r="P201" i="19" s="1"/>
  <c r="Q201" i="19" s="1"/>
  <c r="N199" i="19"/>
  <c r="O199" i="19" s="1"/>
  <c r="P199" i="19" s="1"/>
  <c r="Q199" i="19" s="1"/>
  <c r="N197" i="19"/>
  <c r="O197" i="19" s="1"/>
  <c r="P197" i="19" s="1"/>
  <c r="Q197" i="19" s="1"/>
  <c r="N195" i="19"/>
  <c r="O195" i="19" s="1"/>
  <c r="P195" i="19" s="1"/>
  <c r="Q195" i="19" s="1"/>
  <c r="N193" i="19"/>
  <c r="O193" i="19" s="1"/>
  <c r="P193" i="19" s="1"/>
  <c r="Q193" i="19" s="1"/>
  <c r="N191" i="19"/>
  <c r="O191" i="19" s="1"/>
  <c r="P191" i="19" s="1"/>
  <c r="Q191" i="19" s="1"/>
  <c r="N189" i="19"/>
  <c r="O189" i="19" s="1"/>
  <c r="P189" i="19" s="1"/>
  <c r="Q189" i="19" s="1"/>
  <c r="N187" i="19"/>
  <c r="O187" i="19" s="1"/>
  <c r="P187" i="19" s="1"/>
  <c r="Q187" i="19" s="1"/>
  <c r="N185" i="19"/>
  <c r="O185" i="19" s="1"/>
  <c r="P185" i="19" s="1"/>
  <c r="Q185" i="19" s="1"/>
  <c r="N183" i="19"/>
  <c r="O183" i="19" s="1"/>
  <c r="P183" i="19" s="1"/>
  <c r="Q183" i="19" s="1"/>
  <c r="N181" i="19"/>
  <c r="O181" i="19" s="1"/>
  <c r="P181" i="19" s="1"/>
  <c r="Q181" i="19" s="1"/>
  <c r="N179" i="19"/>
  <c r="O179" i="19" s="1"/>
  <c r="P179" i="19" s="1"/>
  <c r="Q179" i="19" s="1"/>
  <c r="N177" i="19"/>
  <c r="O177" i="19" s="1"/>
  <c r="P177" i="19" s="1"/>
  <c r="Q177" i="19" s="1"/>
  <c r="N175" i="19"/>
  <c r="O175" i="19" s="1"/>
  <c r="P175" i="19" s="1"/>
  <c r="Q175" i="19" s="1"/>
  <c r="N173" i="19"/>
  <c r="O173" i="19" s="1"/>
  <c r="P173" i="19" s="1"/>
  <c r="Q173" i="19" s="1"/>
  <c r="N171" i="19"/>
  <c r="O171" i="19" s="1"/>
  <c r="P171" i="19" s="1"/>
  <c r="Q171" i="19" s="1"/>
  <c r="N162" i="19"/>
  <c r="O162" i="19" s="1"/>
  <c r="P162" i="19" s="1"/>
  <c r="Q162" i="19" s="1"/>
  <c r="N146" i="19"/>
  <c r="O146" i="19" s="1"/>
  <c r="P146" i="19" s="1"/>
  <c r="Q146" i="19" s="1"/>
  <c r="N277" i="19"/>
  <c r="O277" i="19" s="1"/>
  <c r="P277" i="19" s="1"/>
  <c r="Q277" i="19" s="1"/>
  <c r="N275" i="19"/>
  <c r="O275" i="19" s="1"/>
  <c r="P275" i="19" s="1"/>
  <c r="Q275" i="19" s="1"/>
  <c r="N273" i="19"/>
  <c r="O273" i="19" s="1"/>
  <c r="P273" i="19" s="1"/>
  <c r="Q273" i="19" s="1"/>
  <c r="N271" i="19"/>
  <c r="O271" i="19" s="1"/>
  <c r="P271" i="19" s="1"/>
  <c r="Q271" i="19" s="1"/>
  <c r="N269" i="19"/>
  <c r="O269" i="19" s="1"/>
  <c r="P269" i="19" s="1"/>
  <c r="Q269" i="19" s="1"/>
  <c r="N267" i="19"/>
  <c r="O267" i="19" s="1"/>
  <c r="P267" i="19" s="1"/>
  <c r="Q267" i="19" s="1"/>
  <c r="N265" i="19"/>
  <c r="O265" i="19" s="1"/>
  <c r="P265" i="19" s="1"/>
  <c r="Q265" i="19" s="1"/>
  <c r="N263" i="19"/>
  <c r="O263" i="19" s="1"/>
  <c r="P263" i="19" s="1"/>
  <c r="Q263" i="19" s="1"/>
  <c r="N261" i="19"/>
  <c r="O261" i="19" s="1"/>
  <c r="P261" i="19" s="1"/>
  <c r="Q261" i="19" s="1"/>
  <c r="N259" i="19"/>
  <c r="O259" i="19" s="1"/>
  <c r="P259" i="19" s="1"/>
  <c r="Q259" i="19" s="1"/>
  <c r="N257" i="19"/>
  <c r="O257" i="19" s="1"/>
  <c r="P257" i="19" s="1"/>
  <c r="Q257" i="19" s="1"/>
  <c r="N255" i="19"/>
  <c r="O255" i="19" s="1"/>
  <c r="P255" i="19" s="1"/>
  <c r="Q255" i="19" s="1"/>
  <c r="N253" i="19"/>
  <c r="O253" i="19" s="1"/>
  <c r="P253" i="19" s="1"/>
  <c r="Q253" i="19" s="1"/>
  <c r="N251" i="19"/>
  <c r="O251" i="19" s="1"/>
  <c r="P251" i="19" s="1"/>
  <c r="Q251" i="19" s="1"/>
  <c r="N249" i="19"/>
  <c r="O249" i="19" s="1"/>
  <c r="P249" i="19" s="1"/>
  <c r="Q249" i="19" s="1"/>
  <c r="N247" i="19"/>
  <c r="O247" i="19" s="1"/>
  <c r="P247" i="19" s="1"/>
  <c r="Q247" i="19" s="1"/>
  <c r="N245" i="19"/>
  <c r="O245" i="19" s="1"/>
  <c r="P245" i="19" s="1"/>
  <c r="Q245" i="19" s="1"/>
  <c r="N243" i="19"/>
  <c r="O243" i="19" s="1"/>
  <c r="P243" i="19" s="1"/>
  <c r="Q243" i="19" s="1"/>
  <c r="N241" i="19"/>
  <c r="O241" i="19" s="1"/>
  <c r="P241" i="19" s="1"/>
  <c r="Q241" i="19" s="1"/>
  <c r="N239" i="19"/>
  <c r="O239" i="19" s="1"/>
  <c r="P239" i="19" s="1"/>
  <c r="Q239" i="19" s="1"/>
  <c r="N141" i="19"/>
  <c r="O141" i="19" s="1"/>
  <c r="P141" i="19" s="1"/>
  <c r="Q141" i="19" s="1"/>
  <c r="T134" i="19" l="1" a="1"/>
  <c r="T170" i="19" l="1"/>
  <c r="T168" i="19"/>
  <c r="X168" i="19" s="1"/>
  <c r="T166" i="19"/>
  <c r="X166" i="19" s="1"/>
  <c r="T164" i="19"/>
  <c r="X164" i="19" s="1"/>
  <c r="T162" i="19"/>
  <c r="X162" i="19" s="1"/>
  <c r="T160" i="19"/>
  <c r="X160" i="19" s="1"/>
  <c r="T158" i="19"/>
  <c r="X158" i="19" s="1"/>
  <c r="T156" i="19"/>
  <c r="X156" i="19" s="1"/>
  <c r="T154" i="19"/>
  <c r="X154" i="19" s="1"/>
  <c r="T152" i="19"/>
  <c r="X152" i="19" s="1"/>
  <c r="T150" i="19"/>
  <c r="X150" i="19" s="1"/>
  <c r="T148" i="19"/>
  <c r="X148" i="19" s="1"/>
  <c r="T146" i="19"/>
  <c r="X146" i="19" s="1"/>
  <c r="T144" i="19"/>
  <c r="X144" i="19" s="1"/>
  <c r="T142" i="19"/>
  <c r="X142" i="19" s="1"/>
  <c r="T140" i="19"/>
  <c r="X140" i="19" s="1"/>
  <c r="T138" i="19"/>
  <c r="X138" i="19" s="1"/>
  <c r="T136" i="19"/>
  <c r="X136" i="19" s="1"/>
  <c r="T134" i="19"/>
  <c r="T169" i="19"/>
  <c r="X169" i="19" s="1"/>
  <c r="T167" i="19"/>
  <c r="X167" i="19" s="1"/>
  <c r="T163" i="19"/>
  <c r="X163" i="19" s="1"/>
  <c r="T161" i="19"/>
  <c r="X161" i="19" s="1"/>
  <c r="T157" i="19"/>
  <c r="X157" i="19" s="1"/>
  <c r="T153" i="19"/>
  <c r="X153" i="19" s="1"/>
  <c r="T151" i="19"/>
  <c r="X151" i="19" s="1"/>
  <c r="T147" i="19"/>
  <c r="X147" i="19" s="1"/>
  <c r="T143" i="19"/>
  <c r="X143" i="19" s="1"/>
  <c r="T139" i="19"/>
  <c r="X139" i="19" s="1"/>
  <c r="T135" i="19"/>
  <c r="X135" i="19" s="1"/>
  <c r="T165" i="19"/>
  <c r="X165" i="19" s="1"/>
  <c r="T159" i="19"/>
  <c r="X159" i="19" s="1"/>
  <c r="T155" i="19"/>
  <c r="X155" i="19" s="1"/>
  <c r="T149" i="19"/>
  <c r="X149" i="19" s="1"/>
  <c r="T145" i="19"/>
  <c r="X145" i="19" s="1"/>
  <c r="T141" i="19"/>
  <c r="X141" i="19" s="1"/>
  <c r="T137" i="19"/>
  <c r="X137" i="19" s="1"/>
  <c r="Y144" i="19" l="1"/>
  <c r="Y154" i="19"/>
  <c r="Y164" i="19"/>
  <c r="Y166" i="19"/>
  <c r="Y138" i="19"/>
  <c r="Y136" i="19"/>
  <c r="Y139" i="19"/>
  <c r="Y135" i="19"/>
  <c r="Y137" i="19"/>
  <c r="Y169" i="19"/>
  <c r="Y168" i="19"/>
  <c r="Y146" i="19"/>
  <c r="Y152" i="19"/>
  <c r="Y160" i="19"/>
  <c r="Y141" i="19"/>
  <c r="Y145" i="19"/>
  <c r="Y149" i="19"/>
  <c r="Y153" i="19"/>
  <c r="Y157" i="19"/>
  <c r="Y161" i="19"/>
  <c r="Y165" i="19"/>
  <c r="Y140" i="19"/>
  <c r="Y148" i="19"/>
  <c r="Y158" i="19"/>
  <c r="Y142" i="19"/>
  <c r="Y150" i="19"/>
  <c r="Y156" i="19"/>
  <c r="Y162" i="19"/>
  <c r="Y143" i="19"/>
  <c r="Y147" i="19"/>
  <c r="Y151" i="19"/>
  <c r="Y155" i="19"/>
  <c r="Y159" i="19"/>
  <c r="Y163" i="19"/>
  <c r="Y167" i="19"/>
  <c r="G28" i="18" l="1"/>
  <c r="C13" i="18" s="1"/>
  <c r="D27" i="6" l="1"/>
  <c r="F18" i="6"/>
  <c r="E15" i="6"/>
  <c r="H9" i="6"/>
  <c r="F6" i="6"/>
  <c r="E12" i="6"/>
  <c r="F266" i="2"/>
  <c r="E266" i="2"/>
  <c r="D266" i="2"/>
  <c r="C266" i="2"/>
  <c r="F255" i="2"/>
  <c r="E255" i="2"/>
  <c r="D255" i="2"/>
  <c r="C255" i="2"/>
  <c r="F254" i="2"/>
  <c r="E254" i="2"/>
  <c r="D254" i="2"/>
  <c r="F253" i="2"/>
  <c r="E253" i="2"/>
  <c r="E268" i="2" s="1"/>
  <c r="D253" i="2"/>
  <c r="C254" i="2"/>
  <c r="C253" i="2"/>
  <c r="F252" i="2"/>
  <c r="E252" i="2"/>
  <c r="D252" i="2"/>
  <c r="C252" i="2"/>
  <c r="C249" i="2"/>
  <c r="D269" i="2" l="1"/>
  <c r="F269" i="2"/>
  <c r="E269" i="2"/>
  <c r="E270" i="2" s="1"/>
  <c r="C269" i="2"/>
  <c r="D268" i="2"/>
  <c r="F268" i="2"/>
  <c r="D267" i="2"/>
  <c r="F267" i="2"/>
  <c r="E267" i="2"/>
  <c r="C268" i="2"/>
  <c r="C267" i="2"/>
  <c r="E256" i="2"/>
  <c r="E257" i="2" s="1"/>
  <c r="E258" i="2" s="1"/>
  <c r="E260" i="2" s="1"/>
  <c r="E262" i="2" s="1"/>
  <c r="D256" i="2"/>
  <c r="D257" i="2" s="1"/>
  <c r="D258" i="2" s="1"/>
  <c r="D260" i="2" s="1"/>
  <c r="D262" i="2" s="1"/>
  <c r="F256" i="2"/>
  <c r="F257" i="2" s="1"/>
  <c r="F258" i="2" s="1"/>
  <c r="F260" i="2" s="1"/>
  <c r="F262" i="2" s="1"/>
  <c r="C256" i="2"/>
  <c r="D270" i="2" l="1"/>
  <c r="F270" i="2"/>
  <c r="C270" i="2"/>
  <c r="C257" i="2"/>
  <c r="C258" i="2" s="1"/>
  <c r="C260" i="2" s="1"/>
  <c r="C262" i="2" s="1"/>
  <c r="F45" i="2"/>
  <c r="E45" i="2"/>
  <c r="D45" i="2"/>
  <c r="C24" i="2"/>
  <c r="C23" i="2"/>
  <c r="C22" i="2"/>
  <c r="C198" i="2" l="1"/>
  <c r="C200" i="2"/>
  <c r="C203" i="2"/>
  <c r="C204" i="2"/>
  <c r="C199" i="2"/>
  <c r="C202" i="2"/>
  <c r="C214" i="2"/>
  <c r="C213" i="2"/>
  <c r="C212" i="2"/>
  <c r="C209" i="2"/>
  <c r="C208" i="2"/>
  <c r="C210" i="2"/>
  <c r="H204" i="2"/>
  <c r="H203" i="2"/>
  <c r="H202" i="2"/>
  <c r="H199" i="2"/>
  <c r="H198" i="2"/>
  <c r="H200" i="2"/>
  <c r="H210" i="2"/>
  <c r="H212" i="2" l="1"/>
  <c r="H214" i="2"/>
  <c r="H213" i="2"/>
  <c r="H209" i="2"/>
  <c r="H208" i="2"/>
  <c r="B27" i="2" l="1"/>
  <c r="C25" i="2" l="1"/>
  <c r="C26" i="2" l="1"/>
  <c r="C27" i="2" l="1"/>
  <c r="C28" i="2" s="1"/>
  <c r="C30" i="2" s="1"/>
  <c r="C32" i="2" l="1"/>
  <c r="D197" i="2" s="1"/>
  <c r="D207" i="2" l="1"/>
  <c r="I207" i="2"/>
  <c r="I197" i="2"/>
  <c r="C126" i="2"/>
  <c r="C179" i="2"/>
</calcChain>
</file>

<file path=xl/sharedStrings.xml><?xml version="1.0" encoding="utf-8"?>
<sst xmlns="http://schemas.openxmlformats.org/spreadsheetml/2006/main" count="245" uniqueCount="176">
  <si>
    <t xml:space="preserve">NOTE: Some functions used in these spreadsheets may require that </t>
  </si>
  <si>
    <t>In these spreadsheets, you will learn how to use the following Excel functions:</t>
  </si>
  <si>
    <t>The following conventions are used in these spreadsheets:</t>
  </si>
  <si>
    <t>the "Analysis ToolPak" or "Solver Add-In" be installed in Excel.</t>
  </si>
  <si>
    <t>then "Excel Options," "Add-Ins" and select</t>
  </si>
  <si>
    <t>"Solver Add-In," then click "OK."</t>
  </si>
  <si>
    <t>Price per unit</t>
  </si>
  <si>
    <t>Base case</t>
  </si>
  <si>
    <t>Required return:</t>
  </si>
  <si>
    <t>Sales</t>
  </si>
  <si>
    <t>Variable costs</t>
  </si>
  <si>
    <t>Fixed costs</t>
  </si>
  <si>
    <t>Depreciation</t>
  </si>
  <si>
    <t>EBIT</t>
  </si>
  <si>
    <t>Initial cost:</t>
  </si>
  <si>
    <t>Tax rate:</t>
  </si>
  <si>
    <t>Net income</t>
  </si>
  <si>
    <t>OCF</t>
  </si>
  <si>
    <t>NPV</t>
  </si>
  <si>
    <t>Scenario Analysis</t>
  </si>
  <si>
    <t>Sensitivity Analysis</t>
  </si>
  <si>
    <t>Graphically, the relationship between fixed costs and NPV looks like this:</t>
  </si>
  <si>
    <t>As you can see, there is a negative relationship between fixed costs and project NPV. We would expect this: As costs increase, the value of the project should decrease.</t>
  </si>
  <si>
    <t>RWJ Excel Tip</t>
  </si>
  <si>
    <t>Units Sold</t>
  </si>
  <si>
    <t>Price per Unit</t>
  </si>
  <si>
    <t>EBT</t>
  </si>
  <si>
    <t>Fixed costs:</t>
  </si>
  <si>
    <t>Scenario Summary</t>
  </si>
  <si>
    <t>Changing Cells:</t>
  </si>
  <si>
    <t>Current Values:</t>
  </si>
  <si>
    <t>Result Cells:</t>
  </si>
  <si>
    <t>scenario are highlighted in gray.</t>
  </si>
  <si>
    <t>Unit_sales</t>
  </si>
  <si>
    <t>Price</t>
  </si>
  <si>
    <t>Variable_cost_per_unit</t>
  </si>
  <si>
    <t>Fixed_costs</t>
  </si>
  <si>
    <t>% Change from 
Base Case</t>
  </si>
  <si>
    <t>Units sales</t>
  </si>
  <si>
    <t>Variable cost 
per unit</t>
  </si>
  <si>
    <t>Fixed costs 
per year</t>
  </si>
  <si>
    <t>To compare changes in each of the variables, we will graph the NPV for each of the sensitivity tables. Since the columns we wish to graph are separated, to select the four NPV columns, hold down the CTRL and ALT keys, then use the cursor to select the four columns. The sensitivity of the NPV to percentage changes in the base case values looks like this:</t>
  </si>
  <si>
    <t>a.</t>
  </si>
  <si>
    <t>b.</t>
  </si>
  <si>
    <t>When you click on Add, another box comes up that will allow you to enter the scenario name. After entering the name, hit Add and another box will come up that looks like this:</t>
  </si>
  <si>
    <t>To use Goal Seek, click on the cell you would like to change the final result for, in this case, the net income cell. Go to the Data tab, click on What-If Analysis, Goal Seek. The Goal Seek box will look something like this:</t>
  </si>
  <si>
    <t>We should note that when you create a data table, you can change the input cells in which you entered the new values to analyze, but you cannot change the size or layout of the data table.</t>
  </si>
  <si>
    <t>1) Given data in blue</t>
  </si>
  <si>
    <t>2) Calculations in red</t>
  </si>
  <si>
    <t xml:space="preserve">"Go." Check "Analysis ToolPak" and </t>
  </si>
  <si>
    <t>In contrast to scenario analysis, sensitivity analysis holds all variables except one constant. This allows us to see how changes in one variable affects the NPV of a project. In this case, we will perform sensitivity analysis using fixed costs, although all other variables could be similarly examined. Using Excel, sensitivity analysis is most easily completed using a one-way data table. Below, you will see a table with the NPV for different levels of fixed costs:</t>
  </si>
  <si>
    <t xml:space="preserve">In the end, we are ultimately concerned with how sensitive the NPV is to changes in the inputs to the project. One way we can examine this is to determine how sensitive the NPV is to the same percentage change in the inputs. Below, we have constructed one-way data tables for each of the inputs to our project that we believe will vary. Notice that we have the base case values as inputs in these tables. The reason is that if we reference the original cells (D9 to D12), the calculation of the ranges will create a loop. </t>
  </si>
  <si>
    <t>by Brad Jordan and Joe Smolira</t>
  </si>
  <si>
    <t>Chapter 7</t>
  </si>
  <si>
    <t>Chapter 7 - Section 1</t>
  </si>
  <si>
    <t>Sensitivity Analysis, Scenario Analysis, and Break-Even Analysis</t>
  </si>
  <si>
    <t>Notice, in this case we calculated the NPV using the PV function rather than the NPV function. When the cash flows are the same for each year, we find this calculation easier.</t>
  </si>
  <si>
    <t>Market size (per year)</t>
  </si>
  <si>
    <t>Market share</t>
  </si>
  <si>
    <t>Investment</t>
  </si>
  <si>
    <t>Pessimistic</t>
  </si>
  <si>
    <t>Optimistic</t>
  </si>
  <si>
    <t>Units sold (per year)</t>
  </si>
  <si>
    <t>Expected or Best</t>
  </si>
  <si>
    <t>Scenario Manager is a powerful tool that allows you to evaluate different scenarios and is useful in cases such as this. To use Scenario Manager, we first need to select the cells that we will be changing, in this case cells D9 through D12, and D14. Next, go to the Data tab, click What-If Analysis, Scenario Manager. This will bring up a box that looks like this:</t>
  </si>
  <si>
    <t>Notes:  Current Values column represents values of changing cells at</t>
  </si>
  <si>
    <t>time Scenario Summary Report was created.  Changing cells for each</t>
  </si>
  <si>
    <t>Break-Even Analysis</t>
  </si>
  <si>
    <t>Of course, in our sensitivity analysis, we could be interested in how the NPV changes when two input variables change. Price and quantity sold are two variables that would seem to be related since a higher cost would likely result in fewer units sold. In this case, we can use a two-way data table to compute the NPV for changes in both of these variables. (Two-way data tables were introduced in Chapter 4.) The sensitivity analysis for price and units sold looks like this:</t>
  </si>
  <si>
    <t>In looking at break-even analysis, we can start with revenues, costs, and NPVs under different sales assumptions, which will be:</t>
  </si>
  <si>
    <t>Annual sales</t>
  </si>
  <si>
    <t>Revenues</t>
  </si>
  <si>
    <t>Taxes</t>
  </si>
  <si>
    <t>Annual revenues</t>
  </si>
  <si>
    <t>Total costs</t>
  </si>
  <si>
    <t>Fixed costs
  (incl. dep.)</t>
  </si>
  <si>
    <t>Although we could set up and equation to find the accounting break-even sales level, we will use Goal Seek instead. Remember, at the accounting break-even, net income is zero.</t>
  </si>
  <si>
    <t>Chapter 7 - Section 2</t>
  </si>
  <si>
    <t>Monte Carlo Simulation</t>
  </si>
  <si>
    <t>Probability</t>
  </si>
  <si>
    <t>Industry sales</t>
  </si>
  <si>
    <t>BBI unit sales</t>
  </si>
  <si>
    <t>BBI market
share</t>
  </si>
  <si>
    <t>Revenue</t>
  </si>
  <si>
    <t>Variable cost per unit</t>
  </si>
  <si>
    <t>Project life</t>
  </si>
  <si>
    <t>Tax rate</t>
  </si>
  <si>
    <t>Required return</t>
  </si>
  <si>
    <t>Initial investment</t>
  </si>
  <si>
    <t>Fixed cost per year</t>
  </si>
  <si>
    <t>Operating 
cash flow</t>
  </si>
  <si>
    <t>Market share of BBI's 
   hydrogen grill</t>
  </si>
  <si>
    <t>Random 
number 1</t>
  </si>
  <si>
    <t>Random 
number 2</t>
  </si>
  <si>
    <t>Random 
number 3</t>
  </si>
  <si>
    <t>Bin</t>
  </si>
  <si>
    <t>Frequency</t>
  </si>
  <si>
    <t>Ranges</t>
  </si>
  <si>
    <t>Excel will allow you to create a Monte Carlo simulation. In the following Monte Carlo simulation, we will use the assumptions for the compressed hydrogen grill for Backyard Barbeques, Inc. (BBI). The probabilities for the different inputs are:</t>
  </si>
  <si>
    <t xml:space="preserve">We did not follow the textbook assumption of different market sizes and market shares for each succeeding year of the project. While we certainly could do this, the resulting calculations become more cumbersome, and therefore more difficult to follow. Also, the example in the textbook is missing several major assumptions including the initial investment, variable cost per unit, fixed costs, the project life, corporate tax rate, and required return. Below you will find the assumptions we made for these inputs. While we assumed these inputs are constant, each input could also have its own probability distribution. </t>
  </si>
  <si>
    <t>You will note that if you changed an input cell in this worksheet, the resulting values did not change. If you go to the Formulas tab and select the Calculations Options, you will see that Manual is checked. The default setting for Excel is Automatic. We changed the setting in this workbook because every time a change is made in a worksheet with the RAND function, the random number is changed. As you will see below, we use the RAND function a lot in further calculations. The resulting recalculation slows down the spreadsheet. If you want to refresh numbers in this worksheet, hit the F9 key, or change the setting on the Calculation Options back to Automatic.</t>
  </si>
  <si>
    <t>The FREQUENCY function is a Statistical function found under More Functions. Because the FREQUENCY function is somewhat complicated, we will walk through the process step-by-step.</t>
  </si>
  <si>
    <t>1) Set up the bins as we described above. The bins should be set up so that the smallest and largest bins have no observations.</t>
  </si>
  <si>
    <t>5) DO NOT click OK when you have entered both the data array and bins array information! Before you click OK, hold down both the CTRL and SHIFT keys, then click on OK. This will populate the entire array of frequency distributions that you have created.</t>
  </si>
  <si>
    <t>Below, you can see the function arguments we used to create this frequency distribution.</t>
  </si>
  <si>
    <t>NOTE: For this workbook, any changes in input values will not change the output unless you hit the F9 key.</t>
  </si>
  <si>
    <t>Cumulative
probability</t>
  </si>
  <si>
    <t>Probability:</t>
  </si>
  <si>
    <t>Industry demand:</t>
  </si>
  <si>
    <t>Ulrich market share:</t>
  </si>
  <si>
    <t>VC per unit</t>
  </si>
  <si>
    <t>Price randomness:</t>
  </si>
  <si>
    <t>The length of the project, tax rate, and required return are:</t>
  </si>
  <si>
    <t>Project length (years):</t>
  </si>
  <si>
    <t>To make the programming easier, we have reproduced the inputs below.</t>
  </si>
  <si>
    <t>Price = Industry demand / 2,000,000 + $1(+/-$2)</t>
  </si>
  <si>
    <t>Dahlia Simmons, CFO of Ulrich Enterprises, is analyzing a new project to sell solar powered batteries for cell phones. Dahlia has estimated the following probability distributions for the variables in the project:</t>
  </si>
  <si>
    <t>The unit price depends on the industry demand since a greater demand will result in a higher price. Dahlia determines that the price per unit will be given by the equation:</t>
  </si>
  <si>
    <t xml:space="preserve">Create a graph of the distribution of the IRRs from the Monte Carlo simulation for different ranges of IRR. </t>
  </si>
  <si>
    <t>c.</t>
  </si>
  <si>
    <t>Chapter 7 - Section 4</t>
  </si>
  <si>
    <t>Decision Trees</t>
  </si>
  <si>
    <t xml:space="preserve">        NPV =</t>
  </si>
  <si>
    <t xml:space="preserve">Project NPV = </t>
  </si>
  <si>
    <t>Initial cost</t>
  </si>
  <si>
    <t>We can use Excel to draw decision trees and calculate the value of a project. Consider the decision tree for Solar Electronics' solar-powered jet engine project:</t>
  </si>
  <si>
    <t>Industry wide unit sales</t>
  </si>
  <si>
    <t>To calculate the best case and worst case, we will use Scenario Manager, which is described below. The values for the pessimistic, expected or best, and worst cases are:</t>
  </si>
  <si>
    <t>Now that all the scenarios are entered, we can click on Summary, which brings up the final box. This box allows us to save the results in a separate spreadsheet. We entered cell C32 (NPV) as the final result we wanted Scenario Manager to calculate, then clicked OK. The results are shown on the next tab.</t>
  </si>
  <si>
    <t>As you can see, when the price drops below $1,800,000, the project has a negative NPV for nearly all units sold examined.</t>
  </si>
  <si>
    <t>As you can see, the line with the steepest slope is the price per unit, followed closely by the variable cost per unit and unit sales. Since the NPV is most sensitive to changes in the price per unit, we should concentrate our efforts in determining whether or not our estimate for this variable is accurate.</t>
  </si>
  <si>
    <t xml:space="preserve">To create a number to assign for each probability, we will use the function RAND. The RAND function generates a random number between greater than or equal to zero and less than one. </t>
  </si>
  <si>
    <t>For the industry sales, there are three possible outcomes, each with a different probability. To use these probabilities with the random number, we used a nested IF statement. If you click on cell E31, you will see the format we used. The first IF statement tests if the random number is less than 20% (.20), the probability of industry sales of 10 million units. If this is true, the IF statement will return 10 million. Notice we used the cells for the probability inputs in the IF statements so we could change these probabilities if desired. The second IF tests if the random number is less than 80%, the total probability of 10 million unit sales and 10.5 million unit sales. This is really a test if the random number is greater than or equal to .20 and less than .80 since any value less than .20 would have returned a true result in the first IF statement. If this second IF is true, the result will be 10.5 million units. If this IF statement is false, the random number value is greater than or equal to .80, and the cell will return a value of 11 million units. Random number 2 is used for BBI's market share, and random number 3 is used for the sales price. We also used nested IF statements to calculate BBI's market share, with five IF statements.</t>
  </si>
  <si>
    <t>Create a graph for the cumulative probability function for the IRR distribution.</t>
  </si>
  <si>
    <t>2) Select the column (or row) next to the bins. The FREQUENCY function will return one more value than the number of bins you have created, so select one        more cell than the number of bins. In this case, we selected cell T170. This will return any results larger than your last bin value.</t>
  </si>
  <si>
    <t>Notice that beside the frequency distribution, we created another frequency distribution with ranges. We created the ranges by concatenating the bins we created earlier. While we could graph a frequency distribution using the bins, the legend will not be as descriptive. We will use the ranges for graphing the frequency distribution, which you will see below. If you look at the frequency distribution graph and hit F9, the graph will change with each new set of random numbers. Do this a couple of times and watch the graph to see if there is anything odd. (Hint: There is never an NPV in the ranges from -$10 million to $10 million, $30 million to $50 million, $80 million to $90 million, and $120 million to $130 million.)</t>
  </si>
  <si>
    <t>Chapter 7 - Master It!</t>
  </si>
  <si>
    <t>Master It! Solution</t>
  </si>
  <si>
    <r>
      <t xml:space="preserve">Ross, Westerfield, Jaffe, and Jordan's </t>
    </r>
    <r>
      <rPr>
        <b/>
        <i/>
        <sz val="12"/>
        <color rgb="FF000000"/>
        <rFont val="Calibri"/>
        <family val="2"/>
        <scheme val="minor"/>
      </rPr>
      <t>Spreadsheet Master</t>
    </r>
  </si>
  <si>
    <t>To install these, click on the File tab</t>
  </si>
  <si>
    <t>We are going to Set cell C258, the net income, to a value of zero by changing cell C251, the units per year. Once you have entered these values into Goal Seek, click OK and Excel will show you the units sold that result in the accounting break-even point. In general, Goal Seek and Solver can be used interchangeably. Goal Seek tends to be a little quicker and easier to use, while Solver allows you to set constraints on the values as well as save your results. Notice, we could have used any of the income statements we set up for this problem.</t>
  </si>
  <si>
    <t>The RAND function is located under the Math &amp; Trig functions. The format for this function is RAND(). This will return a random number greater than or equal to zero and less than 1.</t>
  </si>
  <si>
    <t>In a problem with a number of different variables, it can be advantageous to name the cells. Click on the input cell for the units sold (D9), and look to the left of the formula bar in the name bar and you will see the name "Unit_sales." We entered the name in the name bar to name the input in this cell. Whenever we want to use the input from this cell later, we can type in the name of the variable instead of referencing the cell. For example, if you look at the sales calculation, you will see that the formula we used in this cell is Unit_sales * Price. When naming cells, you should keep the names short but understandable. In addition, Excel does not allow spaces in the variable name, so we used an underscore instead of the space in Unit_sales.</t>
  </si>
  <si>
    <t>Variable cost (per engine)</t>
  </si>
  <si>
    <t>Fixed cost (per engine)</t>
  </si>
  <si>
    <t>As with many other sets of data, a graph can help us better examine exactly what is happening. Given that, we will set up the following table for our graph:</t>
  </si>
  <si>
    <t>Created by Joe Smolira on 12/19/2018</t>
  </si>
  <si>
    <t>Worst case</t>
  </si>
  <si>
    <t>$D$13</t>
  </si>
  <si>
    <t>Best case</t>
  </si>
  <si>
    <t>Once the random numbers are set up, we can calculate the NPV for the project for each set of random numbers. Below, in rows 134 to 633, we have done just this 500 times. While we could certainly have done more than 500 simulations, this is enough for our purposes here. To better examine the output, we have created a frequency table in cells S134 to X169 and have a frequency distribution chart below.</t>
  </si>
  <si>
    <t xml:space="preserve">3) Go to the Formula tab and insert the Frequency function, found under More Functions, Statistical. </t>
  </si>
  <si>
    <t>4) The Data_array is the data you want to analyze with the frequency distribution, while the Bins_Array is the array that shows the bins you have already created.</t>
  </si>
  <si>
    <t>So how do we interpret the Monte Carlo simulation? One way is to do a cumulative probability graph that shows the probability that the compressed hydrogen grill project will have a positive NPV or a negative NPV. In cells Y134:Y169 we have calculated this probability. The cumulative density function for the project is shown below. If you refresh the calculations (F9), the probability of a positive NPV for this project ranges from about 85 percent to 95 percent.</t>
  </si>
  <si>
    <r>
      <t xml:space="preserve">Corporate Finance, </t>
    </r>
    <r>
      <rPr>
        <b/>
        <sz val="12"/>
        <color rgb="FF000000"/>
        <rFont val="Calibri"/>
        <family val="2"/>
        <scheme val="minor"/>
      </rPr>
      <t>13th edition</t>
    </r>
  </si>
  <si>
    <t>Version 13.0</t>
  </si>
  <si>
    <t>Unit sales</t>
  </si>
  <si>
    <t>Variable costs per unit</t>
  </si>
  <si>
    <t>Fixed costs per year</t>
  </si>
  <si>
    <t>Project life (years)</t>
  </si>
  <si>
    <t>Price randomness</t>
  </si>
  <si>
    <t>Project length (years)</t>
  </si>
  <si>
    <t>Industry demand</t>
  </si>
  <si>
    <t>Ulrich market share</t>
  </si>
  <si>
    <t xml:space="preserve">Scenario analysis is used to determine the range of possible outcomes for a project. Typically, the base-case, best-case (optimistic), and worst-case (pessimistic) values are calculated when doing scenario analysis. Because of the repetitive nature of the calculations, spreadsheets are an excellent tool for doing the analysis. Consider the Sonar Electronics Corporation solar-powered jet engine project presented in the example in the textbook: </t>
  </si>
  <si>
    <t>With these values, we need to calculate the base-case, best-case, and worst-case NPVs and IRRs. First, we want to calculate the NPV and IRR with the base-case projections, which are:</t>
  </si>
  <si>
    <t>Base-Case Income Statement</t>
  </si>
  <si>
    <t>Notice that the values are changed to the best case values. This is because the image was captured after we had changed the values. After we entered the values for the best-case, we clicked Add, then added the worst-case scenario. When the values for both scenarios are entered, click OK. This brings us to another box with the scenario names which we have already added.</t>
  </si>
  <si>
    <t xml:space="preserve">To set up a one-way data table, we need to first enter the inputs we want to use in the calculations in a column (or row). Since we have used a column here, one cell to the right and one cell above where the input values begin, we need to make the cell equal to the final value we want the data table to calculate, or in this case, the NPV. Notice that in our data table, this cell is C126. However, to make the data table look better, we have hidden this row. To unhide this row, select both rows 125 and 127, right-click, and then select "Unhide." This first step is to highlight the entire column with the numbers we want used in the calculation, as well as the final calculation cell at the top of the adjacent column. Next, select the "Data" tab, then "What-If Analysis," and "Data Table." Finally, enter the original cell that contains the variable we want to use to calculate the values in the data table, which is cell D12 for fixed costs. </t>
  </si>
  <si>
    <t>The financial break-even is the point at which the NPV of the project is zero. Again, we used Goal Seek. Try it on your own and see if you don't agree that the financial break-even is 2,427 engines (2,426.68 to be more precise).</t>
  </si>
  <si>
    <t>For the compressed hydrogen grill project, we need three random numbers, one for the industry sales, one for BBI's market share, and one for the randomness in the sales price (+/- $3). While we could generate one random number and use it for all three inputs, this will result in only 30 different NPVs. Since all of the random variables are independent, we should create three random numbers. Below you will find a set of random numbers and the resulting outputs for these three variables.</t>
  </si>
  <si>
    <t>To create this frequency distribution, we selected the data we wanted to graph (X134:X169) and went to the Insert tab, Column chart, 2-D, Clustered Column. We then selected the data for the horizontal axis and input the legends as normal. Generally, when Excel draws a frequency distribution as we have done here, there is a large amount of space between the columns. You can change this width by right-clicking on a column and selecting Format Data Series. In the box this brings up, there is a Series Option selection that will allow you to change the gap between the columns.</t>
  </si>
  <si>
    <t>To change the color of the bars, click on any bar, go to the Format tab, select Shape Fill, and change the color of the bar. To highlight a specific bar, or certain bars as we have done with the bars representing negative NPVs, click twice on the bar you want to have a different the color. After you click on the bar twice, use the same procedure, that is, select the Format tab, select Shape Fill, and change the color. Double-clicking on the same bar will allow you to change a specific bar without changing the other bars in the histogram.</t>
  </si>
  <si>
    <t>To create the boxes for the text, we used Text Boxes. To insert a text box, go to "Insert" and select "Text Box." Text boxes allow you to enter text that is "linked" to the position you put the box. Although we could have entered the text in a cell, text boxes in this case allow the text to go across multiple rows and/or columns, which can often look more professional. Text boxes are also very useful in graphing, which we will show later. To copy and/or move a text box, click on the box. This will bring up a green circle above the box. Right-click on this circle, select Copy, move the cursor to where you would like to copy the Text Box, right click again, and select Paste. To draw the lines, squares, and circles, we went to "Insert" and selected "Shapes." There are numerous shapes and lines available on this menu.</t>
  </si>
  <si>
    <t>The random "+/-$2" term represents an increase or decrease in price according to the following distribution:</t>
  </si>
  <si>
    <t>Create a Monte Carlo simulation for the project with at least 500 iterations of the calculation. Calculate the IRR for each iteration. NOTE: The IRR function in Excel will return an error if the IRR of the project is too low. For example, what is the IRR if both the initial cash flow and the operating cash flows are negative? The IRR is less than -100 percent. This is not a problem when you are calculating the IRR one time since you can see the IRR is too low, but when you are running 500 or more iterations it can create a problem trying to summarize the results. Because of this, you should create an IF statement that tests if the operating cash flow divided by the absolute value of the initial investment is less than .1. If this is the case, the cell will return an IRR of -99.99 percent, else the cell will calculate the IRR.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</si>
</sst>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164" formatCode=";;"/>
    <numFmt numFmtId="165" formatCode="_(&quot;$&quot;* #,##0_);_(&quot;$&quot;* \(#,##0\);_(&quot;$&quot;* &quot;-&quot;??_);_(@_)"/>
    <numFmt numFmtId="166" formatCode="_(* #,##0.0_);_(* \(#,##0.0\);_(* &quot;-&quot;?_);_(@_)"/>
    <numFmt numFmtId="167" formatCode="_(* #,##0_);_(* \(#,##0\);_(* &quot;-&quot;??_);_(@_)"/>
    <numFmt numFmtId="168" formatCode="_(* #,##0.00_);_(* \(#,##0.00\);_(* &quot;-&quot;_);_(@_)"/>
    <numFmt numFmtId="169" formatCode="0.00000"/>
  </numFmts>
  <fonts count="37" x14ac:knownFonts="1">
    <font>
      <sz val="11"/>
      <color theme="1"/>
      <name val="Calibri"/>
      <family val="2"/>
      <scheme val="minor"/>
    </font>
    <font>
      <sz val="10"/>
      <name val="Arial"/>
      <family val="2"/>
    </font>
    <font>
      <b/>
      <sz val="16"/>
      <color indexed="28"/>
      <name val="Calibri"/>
      <family val="2"/>
    </font>
    <font>
      <b/>
      <sz val="14"/>
      <color theme="0"/>
      <name val="Calibri"/>
      <family val="2"/>
      <scheme val="minor"/>
    </font>
    <font>
      <sz val="12"/>
      <color theme="1"/>
      <name val="Calibri"/>
      <family val="2"/>
      <scheme val="minor"/>
    </font>
    <font>
      <b/>
      <sz val="12"/>
      <color theme="1"/>
      <name val="Calibri"/>
      <family val="2"/>
      <scheme val="minor"/>
    </font>
    <font>
      <sz val="16"/>
      <color theme="1"/>
      <name val="Calibri"/>
      <family val="2"/>
      <scheme val="minor"/>
    </font>
    <font>
      <sz val="10"/>
      <color indexed="8"/>
      <name val="Calibri"/>
      <family val="2"/>
      <scheme val="minor"/>
    </font>
    <font>
      <sz val="10"/>
      <name val="Calibri"/>
      <family val="2"/>
      <scheme val="minor"/>
    </font>
    <font>
      <sz val="48"/>
      <color indexed="52"/>
      <name val="Calibri"/>
      <family val="2"/>
      <scheme val="minor"/>
    </font>
    <font>
      <sz val="10"/>
      <color indexed="19"/>
      <name val="Calibri"/>
      <family val="2"/>
      <scheme val="minor"/>
    </font>
    <font>
      <sz val="12"/>
      <color indexed="8"/>
      <name val="Calibri"/>
      <family val="2"/>
      <scheme val="minor"/>
    </font>
    <font>
      <b/>
      <sz val="12"/>
      <color indexed="9"/>
      <name val="Calibri"/>
      <family val="2"/>
      <scheme val="minor"/>
    </font>
    <font>
      <b/>
      <sz val="12"/>
      <color theme="0"/>
      <name val="Calibri"/>
      <family val="2"/>
      <scheme val="minor"/>
    </font>
    <font>
      <b/>
      <sz val="12"/>
      <color rgb="FF000000"/>
      <name val="Calibri"/>
      <family val="2"/>
      <scheme val="minor"/>
    </font>
    <font>
      <b/>
      <i/>
      <sz val="12"/>
      <color rgb="FF000000"/>
      <name val="Calibri"/>
      <family val="2"/>
      <scheme val="minor"/>
    </font>
    <font>
      <sz val="11"/>
      <color theme="1"/>
      <name val="Calibri"/>
      <family val="2"/>
      <scheme val="minor"/>
    </font>
    <font>
      <sz val="12"/>
      <color rgb="FF0000FF"/>
      <name val="Calibri"/>
      <family val="2"/>
      <scheme val="minor"/>
    </font>
    <font>
      <sz val="12"/>
      <color rgb="FFFF0000"/>
      <name val="Calibri"/>
      <family val="2"/>
      <scheme val="minor"/>
    </font>
    <font>
      <sz val="12"/>
      <name val="Calibri"/>
      <family val="2"/>
      <scheme val="minor"/>
    </font>
    <font>
      <b/>
      <i/>
      <sz val="12"/>
      <color theme="1"/>
      <name val="Calibri"/>
      <family val="2"/>
      <scheme val="minor"/>
    </font>
    <font>
      <i/>
      <sz val="12"/>
      <color theme="1"/>
      <name val="Calibri"/>
      <family val="2"/>
      <scheme val="minor"/>
    </font>
    <font>
      <sz val="10"/>
      <color indexed="9"/>
      <name val="Calibri"/>
      <family val="2"/>
      <scheme val="minor"/>
    </font>
    <font>
      <sz val="8"/>
      <color theme="1"/>
      <name val="Calibri"/>
      <family val="2"/>
      <scheme val="minor"/>
    </font>
    <font>
      <b/>
      <sz val="16"/>
      <color rgb="FF0000CC"/>
      <name val="Calibri"/>
      <family val="2"/>
      <scheme val="minor"/>
    </font>
    <font>
      <sz val="12"/>
      <color rgb="FF0000CC"/>
      <name val="Calibri"/>
      <family val="2"/>
      <scheme val="minor"/>
    </font>
    <font>
      <b/>
      <sz val="16"/>
      <color rgb="FF0000CC"/>
      <name val="Calibri"/>
      <family val="2"/>
    </font>
    <font>
      <b/>
      <sz val="12"/>
      <color rgb="FF0000CC"/>
      <name val="Calibri"/>
      <family val="2"/>
      <scheme val="minor"/>
    </font>
    <font>
      <sz val="11"/>
      <color rgb="FF0000CC"/>
      <name val="Calibri"/>
      <family val="2"/>
      <scheme val="minor"/>
    </font>
    <font>
      <sz val="16"/>
      <color rgb="FF0000CC"/>
      <name val="Calibri"/>
      <family val="2"/>
      <scheme val="minor"/>
    </font>
    <font>
      <b/>
      <sz val="12"/>
      <color indexed="9"/>
      <name val="Calibri"/>
      <family val="2"/>
      <scheme val="minor"/>
    </font>
    <font>
      <b/>
      <sz val="11"/>
      <color indexed="8"/>
      <name val="Calibri"/>
      <family val="2"/>
      <scheme val="minor"/>
    </font>
    <font>
      <b/>
      <sz val="11"/>
      <color indexed="18"/>
      <name val="Calibri"/>
      <family val="2"/>
      <scheme val="minor"/>
    </font>
    <font>
      <b/>
      <sz val="14"/>
      <color rgb="FF0050C7"/>
      <name val="Calibri"/>
      <family val="2"/>
      <scheme val="minor"/>
    </font>
    <font>
      <b/>
      <sz val="14"/>
      <color rgb="FFB80000"/>
      <name val="Calibri"/>
      <family val="2"/>
      <scheme val="minor"/>
    </font>
    <font>
      <sz val="12"/>
      <color rgb="FF0050C7"/>
      <name val="Calibri"/>
      <family val="2"/>
      <scheme val="minor"/>
    </font>
    <font>
      <sz val="12"/>
      <color rgb="FFB80000"/>
      <name val="Calibri"/>
      <family val="2"/>
      <scheme val="minor"/>
    </font>
  </fonts>
  <fills count="12">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rgb="FFFFFF99"/>
        <bgColor indexed="64"/>
      </patternFill>
    </fill>
    <fill>
      <patternFill patternType="solid">
        <fgColor rgb="FFFFFF00"/>
        <bgColor indexed="64"/>
      </patternFill>
    </fill>
    <fill>
      <patternFill patternType="solid">
        <fgColor rgb="FF66FFFF"/>
        <bgColor indexed="64"/>
      </patternFill>
    </fill>
    <fill>
      <patternFill patternType="solid">
        <fgColor rgb="FFCCFFCC"/>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
      <patternFill patternType="solid">
        <fgColor rgb="FF66CCFF"/>
        <bgColor indexed="64"/>
      </patternFill>
    </fill>
  </fills>
  <borders count="19">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0" borderId="0"/>
    <xf numFmtId="9" fontId="16" fillId="0" borderId="0" applyFont="0" applyFill="0" applyBorder="0" applyAlignment="0" applyProtection="0"/>
    <xf numFmtId="44" fontId="16" fillId="0" borderId="0" applyFont="0" applyFill="0" applyBorder="0" applyAlignment="0" applyProtection="0"/>
  </cellStyleXfs>
  <cellXfs count="253">
    <xf numFmtId="0" fontId="0" fillId="0" borderId="0" xfId="0"/>
    <xf numFmtId="0" fontId="5" fillId="4" borderId="0" xfId="0" applyFont="1" applyFill="1"/>
    <xf numFmtId="0" fontId="6" fillId="4" borderId="0" xfId="0" applyFont="1" applyFill="1"/>
    <xf numFmtId="0" fontId="7" fillId="2" borderId="0" xfId="1" applyFont="1" applyFill="1"/>
    <xf numFmtId="0" fontId="8" fillId="2" borderId="0" xfId="1" applyFont="1" applyFill="1"/>
    <xf numFmtId="0" fontId="10" fillId="2" borderId="0" xfId="1" applyFont="1" applyFill="1" applyBorder="1"/>
    <xf numFmtId="0" fontId="8" fillId="2" borderId="0" xfId="1" applyFont="1" applyFill="1" applyBorder="1"/>
    <xf numFmtId="0" fontId="7" fillId="5" borderId="0" xfId="1" applyFont="1" applyFill="1" applyBorder="1"/>
    <xf numFmtId="0" fontId="14" fillId="5" borderId="0" xfId="1" applyFont="1" applyFill="1" applyBorder="1"/>
    <xf numFmtId="0" fontId="15" fillId="5" borderId="0" xfId="1" applyFont="1" applyFill="1" applyBorder="1"/>
    <xf numFmtId="0" fontId="11" fillId="2" borderId="0" xfId="1" applyFont="1" applyFill="1" applyBorder="1"/>
    <xf numFmtId="0" fontId="12" fillId="2" borderId="0" xfId="1" applyFont="1" applyFill="1" applyBorder="1"/>
    <xf numFmtId="0" fontId="13" fillId="2" borderId="0" xfId="1" applyFont="1" applyFill="1" applyBorder="1"/>
    <xf numFmtId="0" fontId="4" fillId="4" borderId="0" xfId="0" applyFont="1" applyFill="1"/>
    <xf numFmtId="0" fontId="2" fillId="4" borderId="0" xfId="0" applyFont="1" applyFill="1"/>
    <xf numFmtId="0" fontId="3" fillId="3" borderId="0" xfId="0" applyFont="1" applyFill="1"/>
    <xf numFmtId="0" fontId="7" fillId="2" borderId="0" xfId="1" applyFont="1" applyFill="1" applyBorder="1"/>
    <xf numFmtId="0" fontId="4" fillId="4" borderId="0" xfId="0" applyFont="1" applyFill="1"/>
    <xf numFmtId="0" fontId="0" fillId="4" borderId="0" xfId="0" applyFill="1"/>
    <xf numFmtId="0" fontId="4" fillId="4" borderId="0" xfId="0" applyFont="1" applyFill="1"/>
    <xf numFmtId="2" fontId="9" fillId="2" borderId="0" xfId="1" applyNumberFormat="1" applyFont="1" applyFill="1" applyBorder="1" applyAlignment="1"/>
    <xf numFmtId="0" fontId="4" fillId="4" borderId="0" xfId="0" applyFont="1" applyFill="1" applyAlignment="1">
      <alignment wrapText="1"/>
    </xf>
    <xf numFmtId="42" fontId="17" fillId="4" borderId="0" xfId="0" applyNumberFormat="1" applyFont="1" applyFill="1"/>
    <xf numFmtId="41" fontId="17" fillId="4" borderId="0" xfId="0" applyNumberFormat="1" applyFont="1" applyFill="1"/>
    <xf numFmtId="0" fontId="4" fillId="4" borderId="0" xfId="0" applyFont="1" applyFill="1" applyAlignment="1">
      <alignment horizontal="right"/>
    </xf>
    <xf numFmtId="9" fontId="17" fillId="4" borderId="0" xfId="2" applyFont="1" applyFill="1"/>
    <xf numFmtId="41" fontId="18" fillId="4" borderId="0" xfId="0" applyNumberFormat="1" applyFont="1" applyFill="1"/>
    <xf numFmtId="0" fontId="4" fillId="6" borderId="0" xfId="0" applyFont="1" applyFill="1"/>
    <xf numFmtId="0" fontId="19" fillId="6" borderId="0" xfId="0" applyFont="1" applyFill="1"/>
    <xf numFmtId="44" fontId="18" fillId="4" borderId="0" xfId="0" applyNumberFormat="1" applyFont="1" applyFill="1"/>
    <xf numFmtId="165" fontId="17" fillId="4" borderId="0" xfId="0" applyNumberFormat="1" applyFont="1" applyFill="1"/>
    <xf numFmtId="0" fontId="4" fillId="7" borderId="4" xfId="0" applyFont="1" applyFill="1" applyBorder="1"/>
    <xf numFmtId="0" fontId="4" fillId="7" borderId="6" xfId="0" applyFont="1" applyFill="1" applyBorder="1"/>
    <xf numFmtId="0" fontId="4" fillId="4" borderId="0" xfId="0" applyFont="1" applyFill="1" applyAlignment="1">
      <alignment horizontal="left" wrapText="1"/>
    </xf>
    <xf numFmtId="0" fontId="4" fillId="4" borderId="0" xfId="0" applyFont="1" applyFill="1" applyBorder="1" applyAlignment="1">
      <alignment horizontal="right"/>
    </xf>
    <xf numFmtId="42" fontId="18" fillId="4" borderId="0" xfId="0" applyNumberFormat="1" applyFont="1" applyFill="1" applyBorder="1"/>
    <xf numFmtId="41" fontId="18" fillId="4" borderId="0" xfId="0" applyNumberFormat="1" applyFont="1" applyFill="1" applyBorder="1"/>
    <xf numFmtId="0" fontId="0" fillId="0" borderId="0" xfId="0" applyFill="1" applyBorder="1" applyAlignment="1"/>
    <xf numFmtId="41" fontId="0" fillId="0" borderId="0" xfId="0" applyNumberFormat="1" applyFill="1" applyBorder="1" applyAlignment="1"/>
    <xf numFmtId="42" fontId="0" fillId="0" borderId="0" xfId="0" applyNumberFormat="1" applyFill="1" applyBorder="1" applyAlignment="1"/>
    <xf numFmtId="0" fontId="0" fillId="0" borderId="10" xfId="0" applyFill="1" applyBorder="1" applyAlignment="1"/>
    <xf numFmtId="0" fontId="22" fillId="8" borderId="8" xfId="0" applyFont="1" applyFill="1" applyBorder="1" applyAlignment="1">
      <alignment horizontal="right"/>
    </xf>
    <xf numFmtId="0" fontId="22" fillId="8" borderId="1" xfId="0" applyFont="1" applyFill="1" applyBorder="1" applyAlignment="1">
      <alignment horizontal="right"/>
    </xf>
    <xf numFmtId="41" fontId="0" fillId="10" borderId="0" xfId="0" applyNumberFormat="1" applyFill="1" applyBorder="1" applyAlignment="1"/>
    <xf numFmtId="42" fontId="0" fillId="10" borderId="0" xfId="0" applyNumberFormat="1" applyFill="1" applyBorder="1" applyAlignment="1"/>
    <xf numFmtId="0" fontId="23" fillId="0" borderId="0" xfId="0" applyFont="1" applyFill="1" applyBorder="1" applyAlignment="1">
      <alignment vertical="top" wrapText="1"/>
    </xf>
    <xf numFmtId="0" fontId="4" fillId="6" borderId="0" xfId="0" applyFont="1" applyFill="1" applyAlignment="1">
      <alignment wrapText="1"/>
    </xf>
    <xf numFmtId="0" fontId="4" fillId="7" borderId="2" xfId="0" applyFont="1" applyFill="1" applyBorder="1"/>
    <xf numFmtId="0" fontId="4" fillId="7" borderId="11" xfId="0" applyFont="1" applyFill="1" applyBorder="1"/>
    <xf numFmtId="164" fontId="4" fillId="7" borderId="0" xfId="0" applyNumberFormat="1" applyFont="1" applyFill="1" applyBorder="1"/>
    <xf numFmtId="0" fontId="4" fillId="7" borderId="2" xfId="0" applyFont="1" applyFill="1" applyBorder="1" applyAlignment="1">
      <alignment horizontal="right"/>
    </xf>
    <xf numFmtId="0" fontId="4" fillId="7" borderId="3" xfId="0" applyFont="1" applyFill="1" applyBorder="1" applyAlignment="1">
      <alignment horizontal="right"/>
    </xf>
    <xf numFmtId="42" fontId="4" fillId="7" borderId="5" xfId="0" applyNumberFormat="1" applyFont="1" applyFill="1" applyBorder="1"/>
    <xf numFmtId="0" fontId="4" fillId="7" borderId="0" xfId="0" applyFont="1" applyFill="1" applyBorder="1"/>
    <xf numFmtId="9" fontId="17" fillId="4" borderId="0" xfId="2" applyFont="1" applyFill="1" applyAlignment="1">
      <alignment horizontal="center"/>
    </xf>
    <xf numFmtId="44" fontId="4" fillId="4" borderId="0" xfId="3" applyFont="1" applyFill="1"/>
    <xf numFmtId="41" fontId="4" fillId="4" borderId="0" xfId="0" applyNumberFormat="1" applyFont="1" applyFill="1"/>
    <xf numFmtId="166" fontId="4" fillId="4" borderId="0" xfId="0" applyNumberFormat="1" applyFont="1" applyFill="1"/>
    <xf numFmtId="44" fontId="18" fillId="4" borderId="0" xfId="3" applyFont="1" applyFill="1"/>
    <xf numFmtId="0" fontId="4" fillId="7" borderId="2" xfId="0" applyFont="1" applyFill="1" applyBorder="1" applyAlignment="1">
      <alignment horizontal="right" wrapText="1"/>
    </xf>
    <xf numFmtId="0" fontId="4" fillId="7" borderId="11" xfId="0" applyFont="1" applyFill="1" applyBorder="1" applyAlignment="1">
      <alignment horizontal="right"/>
    </xf>
    <xf numFmtId="0" fontId="4" fillId="7" borderId="4" xfId="0" applyFont="1" applyFill="1" applyBorder="1" applyAlignment="1">
      <alignment wrapText="1"/>
    </xf>
    <xf numFmtId="44" fontId="18" fillId="7" borderId="4" xfId="3" applyFont="1" applyFill="1" applyBorder="1" applyAlignment="1">
      <alignment wrapText="1"/>
    </xf>
    <xf numFmtId="0" fontId="4" fillId="7" borderId="11" xfId="0" applyFont="1" applyFill="1" applyBorder="1" applyAlignment="1">
      <alignment horizontal="right" wrapText="1"/>
    </xf>
    <xf numFmtId="0" fontId="4" fillId="7" borderId="4" xfId="0" applyFont="1" applyFill="1" applyBorder="1" applyAlignment="1">
      <alignment horizontal="right" wrapText="1"/>
    </xf>
    <xf numFmtId="44" fontId="18" fillId="7" borderId="0" xfId="3" applyFont="1" applyFill="1" applyBorder="1" applyAlignment="1">
      <alignment horizontal="right" wrapText="1"/>
    </xf>
    <xf numFmtId="44" fontId="18" fillId="7" borderId="5" xfId="3" applyFont="1" applyFill="1" applyBorder="1" applyAlignment="1">
      <alignment horizontal="right"/>
    </xf>
    <xf numFmtId="44" fontId="18" fillId="7" borderId="4" xfId="3" applyFont="1" applyFill="1" applyBorder="1" applyAlignment="1">
      <alignment horizontal="right" wrapText="1"/>
    </xf>
    <xf numFmtId="42" fontId="18" fillId="4" borderId="0" xfId="0" applyNumberFormat="1" applyFont="1" applyFill="1"/>
    <xf numFmtId="0" fontId="24" fillId="11" borderId="13" xfId="0" applyFont="1" applyFill="1" applyBorder="1"/>
    <xf numFmtId="0" fontId="25" fillId="11" borderId="8" xfId="0" applyFont="1" applyFill="1" applyBorder="1"/>
    <xf numFmtId="0" fontId="25" fillId="11" borderId="14" xfId="0" applyFont="1" applyFill="1" applyBorder="1"/>
    <xf numFmtId="0" fontId="26" fillId="11" borderId="15" xfId="0" applyFont="1" applyFill="1" applyBorder="1"/>
    <xf numFmtId="0" fontId="27" fillId="11" borderId="9" xfId="0" applyFont="1" applyFill="1" applyBorder="1"/>
    <xf numFmtId="0" fontId="25" fillId="11" borderId="16" xfId="0" applyFont="1" applyFill="1" applyBorder="1"/>
    <xf numFmtId="0" fontId="29" fillId="11" borderId="16" xfId="0" applyFont="1" applyFill="1" applyBorder="1"/>
    <xf numFmtId="0" fontId="24" fillId="11" borderId="17" xfId="0" applyFont="1" applyFill="1" applyBorder="1"/>
    <xf numFmtId="0" fontId="25" fillId="11" borderId="18" xfId="0" applyFont="1" applyFill="1" applyBorder="1"/>
    <xf numFmtId="0" fontId="26" fillId="11" borderId="17" xfId="0" applyFont="1" applyFill="1" applyBorder="1"/>
    <xf numFmtId="0" fontId="28" fillId="11" borderId="18" xfId="0" applyFont="1" applyFill="1" applyBorder="1"/>
    <xf numFmtId="0" fontId="4" fillId="4" borderId="0" xfId="0" applyFont="1" applyFill="1" applyAlignment="1">
      <alignment horizontal="left" wrapText="1"/>
    </xf>
    <xf numFmtId="0" fontId="24" fillId="11" borderId="8" xfId="0" applyFont="1" applyFill="1" applyBorder="1"/>
    <xf numFmtId="0" fontId="26" fillId="11" borderId="9" xfId="0" applyFont="1" applyFill="1" applyBorder="1"/>
    <xf numFmtId="0" fontId="4" fillId="4" borderId="0" xfId="0" applyFont="1" applyFill="1" applyAlignment="1">
      <alignment horizontal="left" wrapText="1"/>
    </xf>
    <xf numFmtId="0" fontId="4" fillId="4" borderId="0" xfId="0" applyFont="1" applyFill="1" applyAlignment="1">
      <alignment horizontal="center" wrapText="1"/>
    </xf>
    <xf numFmtId="0" fontId="4" fillId="6" borderId="0" xfId="0" applyFont="1" applyFill="1" applyBorder="1" applyAlignment="1">
      <alignment wrapText="1"/>
    </xf>
    <xf numFmtId="0" fontId="4" fillId="4" borderId="0" xfId="0" applyFont="1" applyFill="1" applyAlignment="1"/>
    <xf numFmtId="0" fontId="19" fillId="6" borderId="0" xfId="0" applyFont="1" applyFill="1" applyAlignment="1">
      <alignment wrapText="1"/>
    </xf>
    <xf numFmtId="0" fontId="4" fillId="7" borderId="2" xfId="0" applyFont="1" applyFill="1" applyBorder="1" applyAlignment="1">
      <alignment horizontal="left" wrapText="1"/>
    </xf>
    <xf numFmtId="0" fontId="4" fillId="7" borderId="11" xfId="0" applyFont="1" applyFill="1" applyBorder="1" applyAlignment="1">
      <alignment horizontal="left" wrapText="1"/>
    </xf>
    <xf numFmtId="0" fontId="5" fillId="7" borderId="11" xfId="0" applyFont="1" applyFill="1" applyBorder="1" applyAlignment="1">
      <alignment horizontal="center" wrapText="1"/>
    </xf>
    <xf numFmtId="0" fontId="5" fillId="7" borderId="3" xfId="0" applyFont="1" applyFill="1" applyBorder="1" applyAlignment="1">
      <alignment horizontal="center" wrapText="1"/>
    </xf>
    <xf numFmtId="0" fontId="4" fillId="7" borderId="4" xfId="0" applyFont="1" applyFill="1" applyBorder="1" applyAlignment="1">
      <alignment horizontal="left"/>
    </xf>
    <xf numFmtId="0" fontId="4" fillId="7" borderId="0" xfId="0" applyFont="1" applyFill="1" applyBorder="1" applyAlignment="1">
      <alignment horizontal="left"/>
    </xf>
    <xf numFmtId="0" fontId="4" fillId="7" borderId="6" xfId="0" applyFont="1" applyFill="1" applyBorder="1" applyAlignment="1">
      <alignment horizontal="left" wrapText="1"/>
    </xf>
    <xf numFmtId="0" fontId="4" fillId="7" borderId="1" xfId="0" applyFont="1" applyFill="1" applyBorder="1" applyAlignment="1">
      <alignment horizontal="left" wrapText="1"/>
    </xf>
    <xf numFmtId="42" fontId="0" fillId="0" borderId="9" xfId="0" applyNumberFormat="1" applyFill="1" applyBorder="1" applyAlignment="1"/>
    <xf numFmtId="165" fontId="18" fillId="4" borderId="0" xfId="3" applyNumberFormat="1" applyFont="1" applyFill="1"/>
    <xf numFmtId="0" fontId="4" fillId="7" borderId="3" xfId="0" applyFont="1" applyFill="1" applyBorder="1"/>
    <xf numFmtId="0" fontId="4" fillId="7" borderId="5" xfId="0" applyFont="1" applyFill="1" applyBorder="1"/>
    <xf numFmtId="165" fontId="18" fillId="4" borderId="0" xfId="0" applyNumberFormat="1" applyFont="1" applyFill="1"/>
    <xf numFmtId="0" fontId="18" fillId="7" borderId="2" xfId="0" applyFont="1" applyFill="1" applyBorder="1"/>
    <xf numFmtId="168" fontId="25" fillId="7" borderId="0" xfId="0" applyNumberFormat="1" applyFont="1" applyFill="1" applyBorder="1"/>
    <xf numFmtId="9" fontId="25" fillId="4" borderId="0" xfId="2" applyFont="1" applyFill="1"/>
    <xf numFmtId="0" fontId="4" fillId="4" borderId="0" xfId="0" applyFont="1" applyFill="1" applyAlignment="1">
      <alignment horizontal="right" wrapText="1"/>
    </xf>
    <xf numFmtId="6" fontId="18" fillId="4" borderId="0" xfId="0" applyNumberFormat="1" applyFont="1" applyFill="1"/>
    <xf numFmtId="0" fontId="4" fillId="7" borderId="1" xfId="0" applyFont="1" applyFill="1" applyBorder="1"/>
    <xf numFmtId="0" fontId="4" fillId="7" borderId="2" xfId="0" applyFont="1" applyFill="1" applyBorder="1" applyAlignment="1">
      <alignment horizontal="center"/>
    </xf>
    <xf numFmtId="0" fontId="4" fillId="7" borderId="11" xfId="0" applyFont="1" applyFill="1" applyBorder="1" applyAlignment="1">
      <alignment horizontal="center"/>
    </xf>
    <xf numFmtId="9" fontId="18" fillId="7" borderId="1" xfId="2" applyFont="1" applyFill="1" applyBorder="1" applyAlignment="1">
      <alignment horizontal="center"/>
    </xf>
    <xf numFmtId="165" fontId="17" fillId="7" borderId="6" xfId="3" applyNumberFormat="1" applyFont="1" applyFill="1" applyBorder="1" applyAlignment="1">
      <alignment horizontal="center"/>
    </xf>
    <xf numFmtId="0" fontId="4" fillId="4" borderId="0" xfId="0" applyFont="1" applyFill="1" applyAlignment="1">
      <alignment horizontal="center"/>
    </xf>
    <xf numFmtId="0" fontId="4" fillId="4" borderId="0" xfId="0" applyFont="1" applyFill="1"/>
    <xf numFmtId="0" fontId="7" fillId="2" borderId="0" xfId="1" applyFont="1" applyFill="1"/>
    <xf numFmtId="0" fontId="8" fillId="2" borderId="0" xfId="1" applyFont="1" applyFill="1"/>
    <xf numFmtId="0" fontId="3" fillId="3" borderId="0" xfId="0" applyFont="1" applyFill="1"/>
    <xf numFmtId="0" fontId="7" fillId="2" borderId="0" xfId="1" applyFont="1" applyFill="1" applyBorder="1"/>
    <xf numFmtId="0" fontId="20" fillId="6" borderId="0" xfId="0" applyFont="1" applyFill="1" applyBorder="1"/>
    <xf numFmtId="0" fontId="4" fillId="6" borderId="0" xfId="0" applyFont="1" applyFill="1" applyBorder="1"/>
    <xf numFmtId="2" fontId="4" fillId="6" borderId="0" xfId="0" applyNumberFormat="1" applyFont="1" applyFill="1" applyBorder="1"/>
    <xf numFmtId="0" fontId="4" fillId="6" borderId="0" xfId="0" applyFont="1" applyFill="1"/>
    <xf numFmtId="0" fontId="4" fillId="4" borderId="0" xfId="0" applyFont="1" applyFill="1" applyAlignment="1">
      <alignment horizontal="left" wrapText="1"/>
    </xf>
    <xf numFmtId="0" fontId="18" fillId="7" borderId="1" xfId="0" applyFont="1" applyFill="1" applyBorder="1"/>
    <xf numFmtId="0" fontId="4" fillId="7" borderId="7" xfId="0" applyFont="1" applyFill="1" applyBorder="1"/>
    <xf numFmtId="0" fontId="4" fillId="7" borderId="3" xfId="0" applyFont="1" applyFill="1" applyBorder="1" applyAlignment="1">
      <alignment horizontal="right" wrapText="1"/>
    </xf>
    <xf numFmtId="0" fontId="4" fillId="4" borderId="0" xfId="0" applyFont="1" applyFill="1" applyAlignment="1">
      <alignment horizontal="left" wrapText="1"/>
    </xf>
    <xf numFmtId="0" fontId="20" fillId="6" borderId="4" xfId="0" applyFont="1" applyFill="1" applyBorder="1"/>
    <xf numFmtId="0" fontId="0" fillId="6" borderId="0" xfId="0" applyFill="1"/>
    <xf numFmtId="0" fontId="4" fillId="4" borderId="0" xfId="0" applyFont="1" applyFill="1" applyAlignment="1">
      <alignment horizontal="left" wrapText="1"/>
    </xf>
    <xf numFmtId="0" fontId="4" fillId="6" borderId="0" xfId="0" applyFont="1" applyFill="1" applyBorder="1" applyAlignment="1">
      <alignment horizontal="left" wrapText="1"/>
    </xf>
    <xf numFmtId="0" fontId="4" fillId="4" borderId="0" xfId="0" applyFont="1" applyFill="1" applyAlignment="1">
      <alignment horizontal="left" wrapText="1"/>
    </xf>
    <xf numFmtId="0" fontId="4" fillId="6" borderId="0" xfId="0" applyFont="1" applyFill="1" applyBorder="1" applyAlignment="1">
      <alignment horizontal="left" wrapText="1"/>
    </xf>
    <xf numFmtId="0" fontId="4" fillId="6" borderId="0" xfId="0" applyFont="1" applyFill="1" applyAlignment="1">
      <alignment horizontal="left"/>
    </xf>
    <xf numFmtId="0" fontId="30" fillId="8" borderId="1" xfId="0" applyFont="1" applyFill="1" applyBorder="1" applyAlignment="1">
      <alignment horizontal="left"/>
    </xf>
    <xf numFmtId="0" fontId="30" fillId="8" borderId="8" xfId="0" applyFont="1" applyFill="1" applyBorder="1" applyAlignment="1">
      <alignment horizontal="left"/>
    </xf>
    <xf numFmtId="0" fontId="31" fillId="9" borderId="0" xfId="0" applyFont="1" applyFill="1" applyBorder="1" applyAlignment="1">
      <alignment horizontal="left"/>
    </xf>
    <xf numFmtId="0" fontId="32" fillId="9" borderId="10" xfId="0" applyFont="1" applyFill="1" applyBorder="1" applyAlignment="1">
      <alignment horizontal="left"/>
    </xf>
    <xf numFmtId="0" fontId="31" fillId="9" borderId="9" xfId="0" applyFont="1" applyFill="1" applyBorder="1" applyAlignment="1">
      <alignment horizontal="left"/>
    </xf>
    <xf numFmtId="0" fontId="0" fillId="10" borderId="0" xfId="0" applyFill="1" applyBorder="1" applyAlignment="1"/>
    <xf numFmtId="0" fontId="33" fillId="5" borderId="0" xfId="1" applyFont="1" applyFill="1" applyBorder="1"/>
    <xf numFmtId="0" fontId="34" fillId="5" borderId="0" xfId="1" applyFont="1" applyFill="1" applyBorder="1"/>
    <xf numFmtId="41" fontId="35" fillId="4" borderId="0" xfId="0" applyNumberFormat="1" applyFont="1" applyFill="1"/>
    <xf numFmtId="42" fontId="35" fillId="4" borderId="0" xfId="0" applyNumberFormat="1" applyFont="1" applyFill="1"/>
    <xf numFmtId="9" fontId="35" fillId="4" borderId="0" xfId="2" applyFont="1" applyFill="1"/>
    <xf numFmtId="42" fontId="36" fillId="7" borderId="5" xfId="0" applyNumberFormat="1" applyFont="1" applyFill="1" applyBorder="1"/>
    <xf numFmtId="41" fontId="36" fillId="7" borderId="5" xfId="0" applyNumberFormat="1" applyFont="1" applyFill="1" applyBorder="1"/>
    <xf numFmtId="41" fontId="36" fillId="7" borderId="7" xfId="0" applyNumberFormat="1" applyFont="1" applyFill="1" applyBorder="1"/>
    <xf numFmtId="42" fontId="36" fillId="7" borderId="12" xfId="0" applyNumberFormat="1" applyFont="1" applyFill="1" applyBorder="1"/>
    <xf numFmtId="42" fontId="36" fillId="7" borderId="7" xfId="0" applyNumberFormat="1" applyFont="1" applyFill="1" applyBorder="1"/>
    <xf numFmtId="41" fontId="36" fillId="7" borderId="0" xfId="0" applyNumberFormat="1" applyFont="1" applyFill="1" applyBorder="1" applyAlignment="1">
      <alignment horizontal="right" wrapText="1"/>
    </xf>
    <xf numFmtId="41" fontId="36" fillId="7" borderId="5" xfId="0" applyNumberFormat="1" applyFont="1" applyFill="1" applyBorder="1" applyAlignment="1">
      <alignment horizontal="right" wrapText="1"/>
    </xf>
    <xf numFmtId="41" fontId="35" fillId="7" borderId="0" xfId="0" applyNumberFormat="1" applyFont="1" applyFill="1" applyBorder="1" applyAlignment="1">
      <alignment horizontal="right" wrapText="1"/>
    </xf>
    <xf numFmtId="41" fontId="35" fillId="7" borderId="5" xfId="0" applyNumberFormat="1" applyFont="1" applyFill="1" applyBorder="1" applyAlignment="1">
      <alignment horizontal="right" wrapText="1"/>
    </xf>
    <xf numFmtId="9" fontId="35" fillId="7" borderId="0" xfId="2" applyFont="1" applyFill="1" applyBorder="1" applyAlignment="1">
      <alignment horizontal="right" wrapText="1"/>
    </xf>
    <xf numFmtId="9" fontId="35" fillId="7" borderId="5" xfId="2" applyFont="1" applyFill="1" applyBorder="1" applyAlignment="1">
      <alignment horizontal="right" wrapText="1"/>
    </xf>
    <xf numFmtId="42" fontId="35" fillId="7" borderId="0" xfId="0" applyNumberFormat="1" applyFont="1" applyFill="1" applyBorder="1" applyAlignment="1">
      <alignment horizontal="right" wrapText="1"/>
    </xf>
    <xf numFmtId="42" fontId="35" fillId="7" borderId="5" xfId="0" applyNumberFormat="1" applyFont="1" applyFill="1" applyBorder="1" applyAlignment="1">
      <alignment horizontal="right" wrapText="1"/>
    </xf>
    <xf numFmtId="42" fontId="35" fillId="7" borderId="1" xfId="0" applyNumberFormat="1" applyFont="1" applyFill="1" applyBorder="1" applyAlignment="1">
      <alignment horizontal="right" wrapText="1"/>
    </xf>
    <xf numFmtId="42" fontId="35" fillId="7" borderId="7" xfId="0" applyNumberFormat="1" applyFont="1" applyFill="1" applyBorder="1" applyAlignment="1">
      <alignment horizontal="right" wrapText="1"/>
    </xf>
    <xf numFmtId="42" fontId="35" fillId="7" borderId="4" xfId="0" applyNumberFormat="1" applyFont="1" applyFill="1" applyBorder="1"/>
    <xf numFmtId="42" fontId="35" fillId="7" borderId="6" xfId="0" applyNumberFormat="1" applyFont="1" applyFill="1" applyBorder="1"/>
    <xf numFmtId="42" fontId="35" fillId="7" borderId="0" xfId="0" applyNumberFormat="1" applyFont="1" applyFill="1" applyBorder="1"/>
    <xf numFmtId="42" fontId="35" fillId="7" borderId="5" xfId="0" applyNumberFormat="1" applyFont="1" applyFill="1" applyBorder="1"/>
    <xf numFmtId="41" fontId="35" fillId="7" borderId="0" xfId="0" applyNumberFormat="1" applyFont="1" applyFill="1" applyBorder="1"/>
    <xf numFmtId="41" fontId="35" fillId="7" borderId="1" xfId="0" applyNumberFormat="1" applyFont="1" applyFill="1" applyBorder="1"/>
    <xf numFmtId="165" fontId="36" fillId="7" borderId="0" xfId="0" applyNumberFormat="1" applyFont="1" applyFill="1" applyBorder="1"/>
    <xf numFmtId="165" fontId="36" fillId="7" borderId="5" xfId="0" applyNumberFormat="1" applyFont="1" applyFill="1" applyBorder="1"/>
    <xf numFmtId="165" fontId="36" fillId="7" borderId="1" xfId="0" applyNumberFormat="1" applyFont="1" applyFill="1" applyBorder="1"/>
    <xf numFmtId="165" fontId="36" fillId="7" borderId="7" xfId="0" applyNumberFormat="1" applyFont="1" applyFill="1" applyBorder="1"/>
    <xf numFmtId="0" fontId="36" fillId="7" borderId="0" xfId="0" applyFont="1" applyFill="1" applyBorder="1"/>
    <xf numFmtId="165" fontId="36" fillId="7" borderId="5" xfId="3" applyNumberFormat="1" applyFont="1" applyFill="1" applyBorder="1"/>
    <xf numFmtId="41" fontId="36" fillId="7" borderId="0" xfId="0" applyNumberFormat="1" applyFont="1" applyFill="1" applyBorder="1"/>
    <xf numFmtId="41" fontId="36" fillId="7" borderId="1" xfId="0" applyNumberFormat="1" applyFont="1" applyFill="1" applyBorder="1"/>
    <xf numFmtId="44" fontId="36" fillId="7" borderId="0" xfId="3" applyFont="1" applyFill="1" applyBorder="1"/>
    <xf numFmtId="9" fontId="35" fillId="7" borderId="4" xfId="2" applyFont="1" applyFill="1" applyBorder="1" applyAlignment="1">
      <alignment horizontal="center"/>
    </xf>
    <xf numFmtId="9" fontId="35" fillId="7" borderId="6" xfId="2" applyFont="1" applyFill="1" applyBorder="1" applyAlignment="1">
      <alignment horizontal="center"/>
    </xf>
    <xf numFmtId="165" fontId="35" fillId="7" borderId="0" xfId="0" applyNumberFormat="1" applyFont="1" applyFill="1" applyBorder="1"/>
    <xf numFmtId="41" fontId="35" fillId="7" borderId="5" xfId="0" applyNumberFormat="1" applyFont="1" applyFill="1" applyBorder="1"/>
    <xf numFmtId="165" fontId="36" fillId="7" borderId="11" xfId="3" applyNumberFormat="1" applyFont="1" applyFill="1" applyBorder="1"/>
    <xf numFmtId="165" fontId="36" fillId="7" borderId="0" xfId="3" applyNumberFormat="1" applyFont="1" applyFill="1" applyBorder="1"/>
    <xf numFmtId="41" fontId="36" fillId="7" borderId="0" xfId="3" applyNumberFormat="1" applyFont="1" applyFill="1" applyBorder="1"/>
    <xf numFmtId="41" fontId="36" fillId="7" borderId="5" xfId="3" applyNumberFormat="1" applyFont="1" applyFill="1" applyBorder="1"/>
    <xf numFmtId="41" fontId="36" fillId="7" borderId="1" xfId="3" applyNumberFormat="1" applyFont="1" applyFill="1" applyBorder="1"/>
    <xf numFmtId="41" fontId="36" fillId="7" borderId="7" xfId="3" applyNumberFormat="1" applyFont="1" applyFill="1" applyBorder="1"/>
    <xf numFmtId="165" fontId="36" fillId="7" borderId="1" xfId="3" applyNumberFormat="1" applyFont="1" applyFill="1" applyBorder="1"/>
    <xf numFmtId="165" fontId="36" fillId="7" borderId="7" xfId="3" applyNumberFormat="1" applyFont="1" applyFill="1" applyBorder="1"/>
    <xf numFmtId="41" fontId="36" fillId="7" borderId="11" xfId="2" applyNumberFormat="1" applyFont="1" applyFill="1" applyBorder="1"/>
    <xf numFmtId="41" fontId="36" fillId="7" borderId="11" xfId="0" applyNumberFormat="1" applyFont="1" applyFill="1" applyBorder="1"/>
    <xf numFmtId="41" fontId="36" fillId="7" borderId="3" xfId="0" applyNumberFormat="1" applyFont="1" applyFill="1" applyBorder="1"/>
    <xf numFmtId="42" fontId="36" fillId="7" borderId="0" xfId="0" applyNumberFormat="1" applyFont="1" applyFill="1" applyBorder="1"/>
    <xf numFmtId="42" fontId="36" fillId="7" borderId="1" xfId="0" applyNumberFormat="1" applyFont="1" applyFill="1" applyBorder="1"/>
    <xf numFmtId="9" fontId="35" fillId="7" borderId="11" xfId="2" applyFont="1" applyFill="1" applyBorder="1"/>
    <xf numFmtId="9" fontId="35" fillId="7" borderId="3" xfId="2" applyFont="1" applyFill="1" applyBorder="1"/>
    <xf numFmtId="41" fontId="35" fillId="7" borderId="7" xfId="0" applyNumberFormat="1" applyFont="1" applyFill="1" applyBorder="1"/>
    <xf numFmtId="9" fontId="35" fillId="7" borderId="1" xfId="2" applyFont="1" applyFill="1" applyBorder="1"/>
    <xf numFmtId="9" fontId="35" fillId="7" borderId="7" xfId="2" applyFont="1" applyFill="1" applyBorder="1"/>
    <xf numFmtId="169" fontId="36" fillId="4" borderId="0" xfId="0" applyNumberFormat="1" applyFont="1" applyFill="1" applyAlignment="1">
      <alignment horizontal="center"/>
    </xf>
    <xf numFmtId="41" fontId="36" fillId="4" borderId="0" xfId="0" applyNumberFormat="1" applyFont="1" applyFill="1" applyAlignment="1">
      <alignment horizontal="center"/>
    </xf>
    <xf numFmtId="9" fontId="36" fillId="4" borderId="0" xfId="2" applyFont="1" applyFill="1" applyAlignment="1">
      <alignment horizontal="center"/>
    </xf>
    <xf numFmtId="41" fontId="36" fillId="4" borderId="0" xfId="2" applyNumberFormat="1" applyFont="1" applyFill="1" applyAlignment="1">
      <alignment horizontal="center"/>
    </xf>
    <xf numFmtId="44" fontId="36" fillId="4" borderId="0" xfId="0" applyNumberFormat="1" applyFont="1" applyFill="1" applyAlignment="1">
      <alignment horizontal="center"/>
    </xf>
    <xf numFmtId="169" fontId="36" fillId="4" borderId="0" xfId="0" applyNumberFormat="1" applyFont="1" applyFill="1"/>
    <xf numFmtId="41" fontId="36" fillId="4" borderId="0" xfId="0" applyNumberFormat="1" applyFont="1" applyFill="1"/>
    <xf numFmtId="9" fontId="36" fillId="4" borderId="0" xfId="2" applyFont="1" applyFill="1"/>
    <xf numFmtId="41" fontId="36" fillId="4" borderId="0" xfId="2" applyNumberFormat="1" applyFont="1" applyFill="1"/>
    <xf numFmtId="44" fontId="36" fillId="4" borderId="0" xfId="0" applyNumberFormat="1" applyFont="1" applyFill="1"/>
    <xf numFmtId="165" fontId="36" fillId="4" borderId="0" xfId="3" applyNumberFormat="1" applyFont="1" applyFill="1"/>
    <xf numFmtId="42" fontId="36" fillId="4" borderId="0" xfId="0" applyNumberFormat="1" applyFont="1" applyFill="1"/>
    <xf numFmtId="165" fontId="36" fillId="4" borderId="0" xfId="0" applyNumberFormat="1" applyFont="1" applyFill="1"/>
    <xf numFmtId="6" fontId="36" fillId="4" borderId="0" xfId="0" applyNumberFormat="1" applyFont="1" applyFill="1"/>
    <xf numFmtId="0" fontId="36" fillId="7" borderId="0" xfId="0" applyFont="1" applyFill="1" applyBorder="1" applyAlignment="1">
      <alignment horizontal="center"/>
    </xf>
    <xf numFmtId="9" fontId="36" fillId="7" borderId="0" xfId="2" applyFont="1" applyFill="1" applyBorder="1" applyAlignment="1">
      <alignment horizontal="center"/>
    </xf>
    <xf numFmtId="10" fontId="36" fillId="7" borderId="5" xfId="2" applyNumberFormat="1" applyFont="1" applyFill="1" applyBorder="1"/>
    <xf numFmtId="165" fontId="35" fillId="7" borderId="4" xfId="3" applyNumberFormat="1" applyFont="1" applyFill="1" applyBorder="1" applyAlignment="1">
      <alignment horizontal="center"/>
    </xf>
    <xf numFmtId="44" fontId="35" fillId="7" borderId="4" xfId="3" applyFont="1" applyFill="1" applyBorder="1" applyAlignment="1">
      <alignment horizontal="center"/>
    </xf>
    <xf numFmtId="0" fontId="36" fillId="7" borderId="1" xfId="0" applyFont="1" applyFill="1" applyBorder="1" applyAlignment="1">
      <alignment horizontal="center"/>
    </xf>
    <xf numFmtId="5" fontId="35" fillId="4" borderId="0" xfId="3" applyNumberFormat="1" applyFont="1" applyFill="1" applyAlignment="1">
      <alignment horizontal="left"/>
    </xf>
    <xf numFmtId="165" fontId="35" fillId="4" borderId="0" xfId="3" applyNumberFormat="1" applyFont="1" applyFill="1"/>
    <xf numFmtId="167" fontId="35" fillId="4" borderId="0" xfId="0" applyNumberFormat="1" applyFont="1" applyFill="1"/>
    <xf numFmtId="9" fontId="35" fillId="4" borderId="0" xfId="2" applyFont="1" applyFill="1" applyAlignment="1">
      <alignment horizontal="right"/>
    </xf>
    <xf numFmtId="9" fontId="36" fillId="4" borderId="0" xfId="2" applyFont="1" applyFill="1" applyAlignment="1">
      <alignment horizontal="right"/>
    </xf>
    <xf numFmtId="0" fontId="35" fillId="4" borderId="0" xfId="0" applyFont="1" applyFill="1" applyAlignment="1">
      <alignment horizontal="right" wrapText="1"/>
    </xf>
    <xf numFmtId="9" fontId="35" fillId="4" borderId="0" xfId="2" applyFont="1" applyFill="1" applyAlignment="1">
      <alignment horizontal="right" wrapText="1"/>
    </xf>
    <xf numFmtId="0" fontId="21" fillId="4" borderId="0" xfId="0" applyFont="1" applyFill="1" applyAlignment="1">
      <alignment horizontal="left" vertical="top"/>
    </xf>
    <xf numFmtId="0" fontId="4" fillId="4" borderId="0" xfId="0" applyFont="1" applyFill="1" applyAlignment="1">
      <alignment horizontal="left" vertical="top"/>
    </xf>
    <xf numFmtId="0" fontId="36" fillId="4" borderId="0" xfId="0" applyFont="1" applyFill="1"/>
    <xf numFmtId="167" fontId="36" fillId="4" borderId="0" xfId="0" applyNumberFormat="1" applyFont="1" applyFill="1"/>
    <xf numFmtId="0" fontId="36" fillId="4" borderId="0" xfId="0" applyFont="1" applyFill="1" applyAlignment="1">
      <alignment horizontal="right" wrapText="1"/>
    </xf>
    <xf numFmtId="0" fontId="36" fillId="4" borderId="0" xfId="0" applyFont="1" applyFill="1" applyAlignment="1">
      <alignment horizontal="left" wrapText="1"/>
    </xf>
    <xf numFmtId="9" fontId="36" fillId="4" borderId="0" xfId="2" applyFont="1" applyFill="1" applyAlignment="1">
      <alignment horizontal="right" wrapText="1"/>
    </xf>
    <xf numFmtId="0" fontId="5" fillId="4" borderId="0" xfId="0" applyFont="1" applyFill="1" applyAlignment="1">
      <alignment horizontal="left"/>
    </xf>
    <xf numFmtId="0" fontId="4" fillId="4" borderId="0" xfId="0" applyFont="1" applyFill="1" applyAlignment="1">
      <alignment horizontal="left" wrapText="1"/>
    </xf>
    <xf numFmtId="0" fontId="4" fillId="6" borderId="0" xfId="0" applyFont="1" applyFill="1" applyBorder="1" applyAlignment="1">
      <alignment horizontal="left" wrapText="1"/>
    </xf>
    <xf numFmtId="0" fontId="5" fillId="7" borderId="4" xfId="0" applyFont="1" applyFill="1" applyBorder="1" applyAlignment="1">
      <alignment horizontal="center" vertical="center" textRotation="90"/>
    </xf>
    <xf numFmtId="0" fontId="5" fillId="7" borderId="6" xfId="0" applyFont="1" applyFill="1" applyBorder="1" applyAlignment="1">
      <alignment horizontal="center" vertical="center" textRotation="90"/>
    </xf>
    <xf numFmtId="0" fontId="21" fillId="7" borderId="2" xfId="0" applyFont="1" applyFill="1" applyBorder="1" applyAlignment="1">
      <alignment horizontal="center"/>
    </xf>
    <xf numFmtId="0" fontId="21" fillId="7" borderId="3" xfId="0" applyFont="1" applyFill="1" applyBorder="1" applyAlignment="1">
      <alignment horizontal="center"/>
    </xf>
    <xf numFmtId="0" fontId="4" fillId="7" borderId="4" xfId="0" applyFont="1" applyFill="1" applyBorder="1" applyAlignment="1">
      <alignment horizontal="left" wrapText="1"/>
    </xf>
    <xf numFmtId="0" fontId="4" fillId="7" borderId="0" xfId="0" applyFont="1" applyFill="1" applyBorder="1" applyAlignment="1">
      <alignment horizontal="left" wrapText="1"/>
    </xf>
    <xf numFmtId="0" fontId="4" fillId="7" borderId="4" xfId="0" applyFont="1" applyFill="1" applyBorder="1" applyAlignment="1">
      <alignment horizontal="left"/>
    </xf>
    <xf numFmtId="0" fontId="4" fillId="7" borderId="0" xfId="0" applyFont="1" applyFill="1" applyBorder="1" applyAlignment="1">
      <alignment horizontal="left"/>
    </xf>
    <xf numFmtId="0" fontId="4" fillId="6" borderId="0" xfId="0" applyFont="1" applyFill="1" applyAlignment="1">
      <alignment horizontal="left" wrapText="1"/>
    </xf>
    <xf numFmtId="0" fontId="5" fillId="7" borderId="11" xfId="0" applyFont="1" applyFill="1" applyBorder="1" applyAlignment="1">
      <alignment horizontal="center"/>
    </xf>
    <xf numFmtId="0" fontId="5" fillId="7" borderId="3" xfId="0" applyFont="1" applyFill="1" applyBorder="1" applyAlignment="1">
      <alignment horizontal="center"/>
    </xf>
    <xf numFmtId="0" fontId="4" fillId="4" borderId="0" xfId="0" applyFont="1" applyFill="1" applyAlignment="1">
      <alignment horizontal="left"/>
    </xf>
    <xf numFmtId="0" fontId="19" fillId="6" borderId="0" xfId="0" applyFont="1" applyFill="1" applyAlignment="1">
      <alignment horizontal="left" wrapText="1"/>
    </xf>
    <xf numFmtId="0" fontId="4" fillId="6" borderId="0" xfId="0" applyFont="1" applyFill="1" applyAlignment="1">
      <alignment horizontal="left"/>
    </xf>
    <xf numFmtId="0" fontId="4" fillId="7" borderId="6" xfId="0" applyFont="1" applyFill="1" applyBorder="1" applyAlignment="1">
      <alignment horizontal="left" wrapText="1"/>
    </xf>
    <xf numFmtId="0" fontId="4" fillId="7" borderId="1" xfId="0" applyFont="1" applyFill="1" applyBorder="1" applyAlignment="1">
      <alignment horizontal="left" wrapText="1"/>
    </xf>
    <xf numFmtId="9" fontId="35" fillId="4" borderId="0" xfId="2" applyFont="1" applyFill="1" applyAlignment="1">
      <alignment horizontal="center"/>
    </xf>
    <xf numFmtId="9" fontId="36" fillId="4" borderId="0" xfId="0" applyNumberFormat="1" applyFont="1" applyFill="1" applyAlignment="1">
      <alignment horizontal="center"/>
    </xf>
    <xf numFmtId="0" fontId="36" fillId="4" borderId="0" xfId="0" applyFont="1" applyFill="1" applyAlignment="1">
      <alignment horizontal="center"/>
    </xf>
    <xf numFmtId="0" fontId="4" fillId="6" borderId="4" xfId="0" applyFont="1" applyFill="1" applyBorder="1" applyAlignment="1">
      <alignment horizontal="left" wrapText="1"/>
    </xf>
  </cellXfs>
  <cellStyles count="4">
    <cellStyle name="Currency" xfId="3" builtinId="4"/>
    <cellStyle name="Normal" xfId="0" builtinId="0"/>
    <cellStyle name="Normal 2" xfId="1"/>
    <cellStyle name="Percent" xfId="2" builtinId="5"/>
  </cellStyles>
  <dxfs count="0"/>
  <tableStyles count="0" defaultTableStyle="TableStyleMedium9" defaultPivotStyle="PivotStyleLight16"/>
  <colors>
    <mruColors>
      <color rgb="FF0050C7"/>
      <color rgb="FFB80000"/>
      <color rgb="FF66FFFF"/>
      <color rgb="FFCCFFCC"/>
      <color rgb="FFCCFFFF"/>
      <color rgb="FFFFFF99"/>
      <color rgb="FF0000CC"/>
      <color rgb="FF55BC50"/>
      <color rgb="FF4E83BE"/>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Sensitivity Analysis for Fixed Costs</a:t>
            </a:r>
          </a:p>
        </c:rich>
      </c:tx>
      <c:overlay val="0"/>
    </c:title>
    <c:autoTitleDeleted val="0"/>
    <c:plotArea>
      <c:layout/>
      <c:lineChart>
        <c:grouping val="standard"/>
        <c:varyColors val="0"/>
        <c:ser>
          <c:idx val="1"/>
          <c:order val="0"/>
          <c:tx>
            <c:strRef>
              <c:f>'Section 7.1'!$C$125</c:f>
              <c:strCache>
                <c:ptCount val="1"/>
                <c:pt idx="0">
                  <c:v>NPV</c:v>
                </c:pt>
              </c:strCache>
            </c:strRef>
          </c:tx>
          <c:marker>
            <c:symbol val="none"/>
          </c:marker>
          <c:cat>
            <c:numRef>
              <c:f>'Section 7.1'!$B$127:$B$137</c:f>
              <c:numCache>
                <c:formatCode>_("$"* #,##0_);_("$"* \(#,##0\);_("$"* "-"_);_(@_)</c:formatCode>
                <c:ptCount val="11"/>
                <c:pt idx="0">
                  <c:v>1291000000</c:v>
                </c:pt>
                <c:pt idx="1">
                  <c:v>1391000000</c:v>
                </c:pt>
                <c:pt idx="2">
                  <c:v>1491000000</c:v>
                </c:pt>
                <c:pt idx="3">
                  <c:v>1591000000</c:v>
                </c:pt>
                <c:pt idx="4">
                  <c:v>1691000000</c:v>
                </c:pt>
                <c:pt idx="5">
                  <c:v>1791000000</c:v>
                </c:pt>
                <c:pt idx="6">
                  <c:v>1891000000</c:v>
                </c:pt>
                <c:pt idx="7">
                  <c:v>1991000000</c:v>
                </c:pt>
                <c:pt idx="8">
                  <c:v>2091000000</c:v>
                </c:pt>
                <c:pt idx="9">
                  <c:v>2191000000</c:v>
                </c:pt>
                <c:pt idx="10">
                  <c:v>2291000000</c:v>
                </c:pt>
              </c:numCache>
            </c:numRef>
          </c:cat>
          <c:val>
            <c:numRef>
              <c:f>'Section 7.1'!$C$126:$C$137</c:f>
              <c:numCache>
                <c:formatCode>_("$"* #,##0_);_("$"* \(#,##0\);_("$"* "-"_);_(@_)</c:formatCode>
                <c:ptCount val="11"/>
                <c:pt idx="0">
                  <c:v>3236963890.5508909</c:v>
                </c:pt>
                <c:pt idx="1">
                  <c:v>2972143637.8079901</c:v>
                </c:pt>
                <c:pt idx="2">
                  <c:v>2707323385.0650892</c:v>
                </c:pt>
                <c:pt idx="3">
                  <c:v>2442503132.3221889</c:v>
                </c:pt>
                <c:pt idx="4">
                  <c:v>2177682879.579288</c:v>
                </c:pt>
                <c:pt idx="5">
                  <c:v>1912862626.8363872</c:v>
                </c:pt>
                <c:pt idx="6">
                  <c:v>1648042374.0934868</c:v>
                </c:pt>
                <c:pt idx="7">
                  <c:v>1383222121.3505859</c:v>
                </c:pt>
                <c:pt idx="8">
                  <c:v>1118401868.6076856</c:v>
                </c:pt>
                <c:pt idx="9">
                  <c:v>853581615.86478472</c:v>
                </c:pt>
                <c:pt idx="10">
                  <c:v>588761363.12188387</c:v>
                </c:pt>
              </c:numCache>
            </c:numRef>
          </c:val>
          <c:smooth val="0"/>
          <c:extLst>
            <c:ext xmlns:c16="http://schemas.microsoft.com/office/drawing/2014/chart" uri="{C3380CC4-5D6E-409C-BE32-E72D297353CC}">
              <c16:uniqueId val="{00000000-A1F0-494E-AAC6-A9CB420365DB}"/>
            </c:ext>
          </c:extLst>
        </c:ser>
        <c:dLbls>
          <c:showLegendKey val="0"/>
          <c:showVal val="0"/>
          <c:showCatName val="0"/>
          <c:showSerName val="0"/>
          <c:showPercent val="0"/>
          <c:showBubbleSize val="0"/>
        </c:dLbls>
        <c:smooth val="0"/>
        <c:axId val="682777840"/>
        <c:axId val="682778960"/>
      </c:lineChart>
      <c:catAx>
        <c:axId val="682777840"/>
        <c:scaling>
          <c:orientation val="minMax"/>
        </c:scaling>
        <c:delete val="0"/>
        <c:axPos val="b"/>
        <c:title>
          <c:tx>
            <c:rich>
              <a:bodyPr/>
              <a:lstStyle/>
              <a:p>
                <a:pPr>
                  <a:defRPr/>
                </a:pPr>
                <a:r>
                  <a:rPr lang="en-US"/>
                  <a:t>Fixed Costs</a:t>
                </a:r>
              </a:p>
            </c:rich>
          </c:tx>
          <c:overlay val="0"/>
        </c:title>
        <c:numFmt formatCode="_(&quot;$&quot;* #,##0_);_(&quot;$&quot;* \(#,##0\);_(&quot;$&quot;* &quot;-&quot;_);_(@_)" sourceLinked="1"/>
        <c:majorTickMark val="out"/>
        <c:minorTickMark val="none"/>
        <c:tickLblPos val="nextTo"/>
        <c:crossAx val="682778960"/>
        <c:crosses val="autoZero"/>
        <c:auto val="1"/>
        <c:lblAlgn val="ctr"/>
        <c:lblOffset val="100"/>
        <c:noMultiLvlLbl val="0"/>
      </c:catAx>
      <c:valAx>
        <c:axId val="682778960"/>
        <c:scaling>
          <c:orientation val="minMax"/>
        </c:scaling>
        <c:delete val="0"/>
        <c:axPos val="l"/>
        <c:majorGridlines/>
        <c:title>
          <c:tx>
            <c:rich>
              <a:bodyPr rot="-5400000" vert="horz"/>
              <a:lstStyle/>
              <a:p>
                <a:pPr>
                  <a:defRPr/>
                </a:pPr>
                <a:r>
                  <a:rPr lang="en-US"/>
                  <a:t>Net Present Value</a:t>
                </a:r>
              </a:p>
            </c:rich>
          </c:tx>
          <c:overlay val="0"/>
        </c:title>
        <c:numFmt formatCode="_(&quot;$&quot;* #,##0_);_(&quot;$&quot;* \(#,##0\);_(&quot;$&quot;* &quot;-&quot;_);_(@_)" sourceLinked="1"/>
        <c:majorTickMark val="out"/>
        <c:minorTickMark val="none"/>
        <c:tickLblPos val="nextTo"/>
        <c:crossAx val="682777840"/>
        <c:crosses val="autoZero"/>
        <c:crossBetween val="between"/>
      </c:valAx>
    </c:plotArea>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Sensitivity of NPV to Changes in Inputs</a:t>
            </a:r>
          </a:p>
        </c:rich>
      </c:tx>
      <c:overlay val="0"/>
    </c:title>
    <c:autoTitleDeleted val="0"/>
    <c:plotArea>
      <c:layout/>
      <c:lineChart>
        <c:grouping val="standard"/>
        <c:varyColors val="0"/>
        <c:ser>
          <c:idx val="1"/>
          <c:order val="0"/>
          <c:tx>
            <c:v>Unit sales</c:v>
          </c:tx>
          <c:marker>
            <c:symbol val="none"/>
          </c:marker>
          <c:cat>
            <c:numRef>
              <c:f>'Section 7.1'!$B$198:$B$204</c:f>
              <c:numCache>
                <c:formatCode>0%</c:formatCode>
                <c:ptCount val="7"/>
                <c:pt idx="0">
                  <c:v>-0.3</c:v>
                </c:pt>
                <c:pt idx="1">
                  <c:v>-0.2</c:v>
                </c:pt>
                <c:pt idx="2">
                  <c:v>-0.1</c:v>
                </c:pt>
                <c:pt idx="3">
                  <c:v>0</c:v>
                </c:pt>
                <c:pt idx="4">
                  <c:v>0.1</c:v>
                </c:pt>
                <c:pt idx="5">
                  <c:v>0.2</c:v>
                </c:pt>
                <c:pt idx="6">
                  <c:v>0.3</c:v>
                </c:pt>
              </c:numCache>
            </c:numRef>
          </c:cat>
          <c:val>
            <c:numRef>
              <c:f>'Section 7.1'!$D$198:$D$204</c:f>
              <c:numCache>
                <c:formatCode>_("$"* #,##0_);_("$"* \(#,##0\);_("$"* "-"??_);_(@_)</c:formatCode>
                <c:ptCount val="7"/>
                <c:pt idx="0">
                  <c:v>-865101824.43664062</c:v>
                </c:pt>
                <c:pt idx="1">
                  <c:v>-70641066.207938671</c:v>
                </c:pt>
                <c:pt idx="2">
                  <c:v>723819692.0207634</c:v>
                </c:pt>
                <c:pt idx="3">
                  <c:v>1518280450.2494655</c:v>
                </c:pt>
                <c:pt idx="4">
                  <c:v>2312741208.4781685</c:v>
                </c:pt>
                <c:pt idx="5">
                  <c:v>3107201966.7068691</c:v>
                </c:pt>
                <c:pt idx="6">
                  <c:v>3901662724.9355707</c:v>
                </c:pt>
              </c:numCache>
            </c:numRef>
          </c:val>
          <c:smooth val="0"/>
          <c:extLst>
            <c:ext xmlns:c16="http://schemas.microsoft.com/office/drawing/2014/chart" uri="{C3380CC4-5D6E-409C-BE32-E72D297353CC}">
              <c16:uniqueId val="{00000000-2D6D-D843-903B-AA58B98B8F5F}"/>
            </c:ext>
          </c:extLst>
        </c:ser>
        <c:ser>
          <c:idx val="2"/>
          <c:order val="1"/>
          <c:tx>
            <c:v>Price per unit</c:v>
          </c:tx>
          <c:marker>
            <c:symbol val="none"/>
          </c:marker>
          <c:cat>
            <c:numRef>
              <c:f>'Section 7.1'!$B$198:$B$204</c:f>
              <c:numCache>
                <c:formatCode>0%</c:formatCode>
                <c:ptCount val="7"/>
                <c:pt idx="0">
                  <c:v>-0.3</c:v>
                </c:pt>
                <c:pt idx="1">
                  <c:v>-0.2</c:v>
                </c:pt>
                <c:pt idx="2">
                  <c:v>-0.1</c:v>
                </c:pt>
                <c:pt idx="3">
                  <c:v>0</c:v>
                </c:pt>
                <c:pt idx="4">
                  <c:v>0.1</c:v>
                </c:pt>
                <c:pt idx="5">
                  <c:v>0.2</c:v>
                </c:pt>
                <c:pt idx="6">
                  <c:v>0.3</c:v>
                </c:pt>
              </c:numCache>
            </c:numRef>
          </c:cat>
          <c:val>
            <c:numRef>
              <c:f>'Section 7.1'!$I$198:$I$204</c:f>
              <c:numCache>
                <c:formatCode>_("$"* #,##0_);_("$"* \(#,##0\);_("$"* "-"??_);_(@_)</c:formatCode>
                <c:ptCount val="7"/>
                <c:pt idx="0">
                  <c:v>-3248484099.1227465</c:v>
                </c:pt>
                <c:pt idx="1">
                  <c:v>-1659562582.6653428</c:v>
                </c:pt>
                <c:pt idx="2">
                  <c:v>-70641066.207938671</c:v>
                </c:pt>
                <c:pt idx="3">
                  <c:v>1518280450.2494655</c:v>
                </c:pt>
                <c:pt idx="4">
                  <c:v>3107201966.7068691</c:v>
                </c:pt>
                <c:pt idx="5">
                  <c:v>4696123483.1642733</c:v>
                </c:pt>
                <c:pt idx="6">
                  <c:v>6285044999.6216774</c:v>
                </c:pt>
              </c:numCache>
            </c:numRef>
          </c:val>
          <c:smooth val="0"/>
          <c:extLst>
            <c:ext xmlns:c16="http://schemas.microsoft.com/office/drawing/2014/chart" uri="{C3380CC4-5D6E-409C-BE32-E72D297353CC}">
              <c16:uniqueId val="{00000001-2D6D-D843-903B-AA58B98B8F5F}"/>
            </c:ext>
          </c:extLst>
        </c:ser>
        <c:ser>
          <c:idx val="3"/>
          <c:order val="2"/>
          <c:tx>
            <c:v>Variable cost per unit</c:v>
          </c:tx>
          <c:marker>
            <c:symbol val="none"/>
          </c:marker>
          <c:cat>
            <c:numRef>
              <c:f>'Section 7.1'!$B$198:$B$204</c:f>
              <c:numCache>
                <c:formatCode>0%</c:formatCode>
                <c:ptCount val="7"/>
                <c:pt idx="0">
                  <c:v>-0.3</c:v>
                </c:pt>
                <c:pt idx="1">
                  <c:v>-0.2</c:v>
                </c:pt>
                <c:pt idx="2">
                  <c:v>-0.1</c:v>
                </c:pt>
                <c:pt idx="3">
                  <c:v>0</c:v>
                </c:pt>
                <c:pt idx="4">
                  <c:v>0.1</c:v>
                </c:pt>
                <c:pt idx="5">
                  <c:v>0.2</c:v>
                </c:pt>
                <c:pt idx="6">
                  <c:v>0.3</c:v>
                </c:pt>
              </c:numCache>
            </c:numRef>
          </c:cat>
          <c:val>
            <c:numRef>
              <c:f>'Section 7.1'!$D$208:$D$214</c:f>
              <c:numCache>
                <c:formatCode>_("$"* #,##0_);_("$"* \(#,##0\);_("$"* "-"??_);_(@_)</c:formatCode>
                <c:ptCount val="7"/>
                <c:pt idx="0">
                  <c:v>3901662724.9355707</c:v>
                </c:pt>
                <c:pt idx="1">
                  <c:v>3107201966.7068691</c:v>
                </c:pt>
                <c:pt idx="2">
                  <c:v>2312741208.4781671</c:v>
                </c:pt>
                <c:pt idx="3">
                  <c:v>1518280450.2494655</c:v>
                </c:pt>
                <c:pt idx="4">
                  <c:v>723819692.0207634</c:v>
                </c:pt>
                <c:pt idx="5">
                  <c:v>-70641066.207938671</c:v>
                </c:pt>
                <c:pt idx="6">
                  <c:v>-865101824.43664062</c:v>
                </c:pt>
              </c:numCache>
            </c:numRef>
          </c:val>
          <c:smooth val="0"/>
          <c:extLst>
            <c:ext xmlns:c16="http://schemas.microsoft.com/office/drawing/2014/chart" uri="{C3380CC4-5D6E-409C-BE32-E72D297353CC}">
              <c16:uniqueId val="{00000002-2D6D-D843-903B-AA58B98B8F5F}"/>
            </c:ext>
          </c:extLst>
        </c:ser>
        <c:ser>
          <c:idx val="4"/>
          <c:order val="3"/>
          <c:tx>
            <c:v>Fixed costs</c:v>
          </c:tx>
          <c:marker>
            <c:symbol val="none"/>
          </c:marker>
          <c:cat>
            <c:numRef>
              <c:f>'Section 7.1'!$B$198:$B$204</c:f>
              <c:numCache>
                <c:formatCode>0%</c:formatCode>
                <c:ptCount val="7"/>
                <c:pt idx="0">
                  <c:v>-0.3</c:v>
                </c:pt>
                <c:pt idx="1">
                  <c:v>-0.2</c:v>
                </c:pt>
                <c:pt idx="2">
                  <c:v>-0.1</c:v>
                </c:pt>
                <c:pt idx="3">
                  <c:v>0</c:v>
                </c:pt>
                <c:pt idx="4">
                  <c:v>0.1</c:v>
                </c:pt>
                <c:pt idx="5">
                  <c:v>0.2</c:v>
                </c:pt>
                <c:pt idx="6">
                  <c:v>0.3</c:v>
                </c:pt>
              </c:numCache>
            </c:numRef>
          </c:cat>
          <c:val>
            <c:numRef>
              <c:f>'Section 7.1'!$I$208:$I$214</c:f>
              <c:numCache>
                <c:formatCode>_("$"* #,##0_);_("$"* \(#,##0\);_("$"* "-"??_);_(@_)</c:formatCode>
                <c:ptCount val="7"/>
                <c:pt idx="0">
                  <c:v>3059534321.2131472</c:v>
                </c:pt>
                <c:pt idx="1">
                  <c:v>2545783030.8919201</c:v>
                </c:pt>
                <c:pt idx="2">
                  <c:v>2032031740.5706925</c:v>
                </c:pt>
                <c:pt idx="3">
                  <c:v>1518280450.2494655</c:v>
                </c:pt>
                <c:pt idx="4">
                  <c:v>1004529159.928237</c:v>
                </c:pt>
                <c:pt idx="5">
                  <c:v>490777869.60701084</c:v>
                </c:pt>
                <c:pt idx="6">
                  <c:v>-22973420.714216709</c:v>
                </c:pt>
              </c:numCache>
            </c:numRef>
          </c:val>
          <c:smooth val="0"/>
          <c:extLst>
            <c:ext xmlns:c16="http://schemas.microsoft.com/office/drawing/2014/chart" uri="{C3380CC4-5D6E-409C-BE32-E72D297353CC}">
              <c16:uniqueId val="{00000003-2D6D-D843-903B-AA58B98B8F5F}"/>
            </c:ext>
          </c:extLst>
        </c:ser>
        <c:dLbls>
          <c:showLegendKey val="0"/>
          <c:showVal val="0"/>
          <c:showCatName val="0"/>
          <c:showSerName val="0"/>
          <c:showPercent val="0"/>
          <c:showBubbleSize val="0"/>
        </c:dLbls>
        <c:smooth val="0"/>
        <c:axId val="504736656"/>
        <c:axId val="504737216"/>
      </c:lineChart>
      <c:catAx>
        <c:axId val="504736656"/>
        <c:scaling>
          <c:orientation val="minMax"/>
        </c:scaling>
        <c:delete val="0"/>
        <c:axPos val="b"/>
        <c:title>
          <c:tx>
            <c:rich>
              <a:bodyPr/>
              <a:lstStyle/>
              <a:p>
                <a:pPr>
                  <a:defRPr/>
                </a:pPr>
                <a:r>
                  <a:rPr lang="en-US"/>
                  <a:t>Percentage Change from Base</a:t>
                </a:r>
                <a:r>
                  <a:rPr lang="en-US" baseline="0"/>
                  <a:t> Case Value</a:t>
                </a:r>
                <a:endParaRPr lang="en-US"/>
              </a:p>
            </c:rich>
          </c:tx>
          <c:overlay val="0"/>
        </c:title>
        <c:numFmt formatCode="0%" sourceLinked="1"/>
        <c:majorTickMark val="out"/>
        <c:minorTickMark val="none"/>
        <c:tickLblPos val="nextTo"/>
        <c:crossAx val="504737216"/>
        <c:crosses val="autoZero"/>
        <c:auto val="1"/>
        <c:lblAlgn val="ctr"/>
        <c:lblOffset val="100"/>
        <c:noMultiLvlLbl val="0"/>
      </c:catAx>
      <c:valAx>
        <c:axId val="504737216"/>
        <c:scaling>
          <c:orientation val="minMax"/>
        </c:scaling>
        <c:delete val="0"/>
        <c:axPos val="l"/>
        <c:majorGridlines/>
        <c:title>
          <c:tx>
            <c:rich>
              <a:bodyPr rot="-5400000" vert="horz"/>
              <a:lstStyle/>
              <a:p>
                <a:pPr>
                  <a:defRPr/>
                </a:pPr>
                <a:r>
                  <a:rPr lang="en-US"/>
                  <a:t>Net Present Value</a:t>
                </a:r>
              </a:p>
            </c:rich>
          </c:tx>
          <c:overlay val="0"/>
        </c:title>
        <c:numFmt formatCode="_(&quot;$&quot;* #,##0_);_(&quot;$&quot;* \(#,##0\);_(&quot;$&quot;* &quot;-&quot;??_);_(@_)" sourceLinked="1"/>
        <c:majorTickMark val="out"/>
        <c:minorTickMark val="none"/>
        <c:tickLblPos val="nextTo"/>
        <c:crossAx val="504736656"/>
        <c:crosses val="autoZero"/>
        <c:crossBetween val="between"/>
      </c:valAx>
    </c:plotArea>
    <c:legend>
      <c:legendPos val="r"/>
      <c:overlay val="0"/>
    </c:legend>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Break-Even Point Using Accounting Numbers</a:t>
            </a:r>
          </a:p>
        </c:rich>
      </c:tx>
      <c:overlay val="0"/>
    </c:title>
    <c:autoTitleDeleted val="0"/>
    <c:plotArea>
      <c:layout/>
      <c:scatterChart>
        <c:scatterStyle val="smoothMarker"/>
        <c:varyColors val="0"/>
        <c:ser>
          <c:idx val="0"/>
          <c:order val="0"/>
          <c:tx>
            <c:strRef>
              <c:f>'Section 7.1'!$B$267</c:f>
              <c:strCache>
                <c:ptCount val="1"/>
                <c:pt idx="0">
                  <c:v>Annual revenues</c:v>
                </c:pt>
              </c:strCache>
            </c:strRef>
          </c:tx>
          <c:marker>
            <c:symbol val="none"/>
          </c:marker>
          <c:xVal>
            <c:numRef>
              <c:f>'Section 7.1'!$C$266:$F$266</c:f>
              <c:numCache>
                <c:formatCode>_(* #,##0_);_(* \(#,##0\);_(* "-"_);_(@_)</c:formatCode>
                <c:ptCount val="4"/>
                <c:pt idx="0">
                  <c:v>0</c:v>
                </c:pt>
                <c:pt idx="1">
                  <c:v>1000</c:v>
                </c:pt>
                <c:pt idx="2">
                  <c:v>3000</c:v>
                </c:pt>
                <c:pt idx="3">
                  <c:v>10000</c:v>
                </c:pt>
              </c:numCache>
            </c:numRef>
          </c:xVal>
          <c:yVal>
            <c:numRef>
              <c:f>'Section 7.1'!$C$267:$F$267</c:f>
              <c:numCache>
                <c:formatCode>_("$"* #,##0_);_("$"* \(#,##0\);_("$"* "-"_);_(@_)</c:formatCode>
                <c:ptCount val="4"/>
                <c:pt idx="0">
                  <c:v>0</c:v>
                </c:pt>
                <c:pt idx="1">
                  <c:v>2000000000</c:v>
                </c:pt>
                <c:pt idx="2">
                  <c:v>6000000000</c:v>
                </c:pt>
                <c:pt idx="3">
                  <c:v>20000000000</c:v>
                </c:pt>
              </c:numCache>
            </c:numRef>
          </c:yVal>
          <c:smooth val="1"/>
          <c:extLst>
            <c:ext xmlns:c16="http://schemas.microsoft.com/office/drawing/2014/chart" uri="{C3380CC4-5D6E-409C-BE32-E72D297353CC}">
              <c16:uniqueId val="{00000000-0765-5E45-A10F-DB22A9206C75}"/>
            </c:ext>
          </c:extLst>
        </c:ser>
        <c:ser>
          <c:idx val="1"/>
          <c:order val="1"/>
          <c:tx>
            <c:strRef>
              <c:f>'Section 7.1'!$B$268</c:f>
              <c:strCache>
                <c:ptCount val="1"/>
                <c:pt idx="0">
                  <c:v>Variable costs</c:v>
                </c:pt>
              </c:strCache>
            </c:strRef>
          </c:tx>
          <c:marker>
            <c:symbol val="none"/>
          </c:marker>
          <c:xVal>
            <c:numRef>
              <c:f>'Section 7.1'!$C$266:$F$266</c:f>
              <c:numCache>
                <c:formatCode>_(* #,##0_);_(* \(#,##0\);_(* "-"_);_(@_)</c:formatCode>
                <c:ptCount val="4"/>
                <c:pt idx="0">
                  <c:v>0</c:v>
                </c:pt>
                <c:pt idx="1">
                  <c:v>1000</c:v>
                </c:pt>
                <c:pt idx="2">
                  <c:v>3000</c:v>
                </c:pt>
                <c:pt idx="3">
                  <c:v>10000</c:v>
                </c:pt>
              </c:numCache>
            </c:numRef>
          </c:xVal>
          <c:yVal>
            <c:numRef>
              <c:f>'Section 7.1'!$C$268:$F$268</c:f>
              <c:numCache>
                <c:formatCode>_("$"* #,##0_);_("$"* \(#,##0\);_("$"* "-"_);_(@_)</c:formatCode>
                <c:ptCount val="4"/>
                <c:pt idx="0">
                  <c:v>0</c:v>
                </c:pt>
                <c:pt idx="1">
                  <c:v>1000000000</c:v>
                </c:pt>
                <c:pt idx="2">
                  <c:v>3000000000</c:v>
                </c:pt>
                <c:pt idx="3">
                  <c:v>10000000000</c:v>
                </c:pt>
              </c:numCache>
            </c:numRef>
          </c:yVal>
          <c:smooth val="1"/>
          <c:extLst>
            <c:ext xmlns:c16="http://schemas.microsoft.com/office/drawing/2014/chart" uri="{C3380CC4-5D6E-409C-BE32-E72D297353CC}">
              <c16:uniqueId val="{00000001-0765-5E45-A10F-DB22A9206C75}"/>
            </c:ext>
          </c:extLst>
        </c:ser>
        <c:ser>
          <c:idx val="2"/>
          <c:order val="2"/>
          <c:tx>
            <c:strRef>
              <c:f>'Section 7.1'!$B$269</c:f>
              <c:strCache>
                <c:ptCount val="1"/>
                <c:pt idx="0">
                  <c:v>Fixed costs
  (incl. dep.)</c:v>
                </c:pt>
              </c:strCache>
            </c:strRef>
          </c:tx>
          <c:marker>
            <c:symbol val="none"/>
          </c:marker>
          <c:xVal>
            <c:numRef>
              <c:f>'Section 7.1'!$C$266:$F$266</c:f>
              <c:numCache>
                <c:formatCode>_(* #,##0_);_(* \(#,##0\);_(* "-"_);_(@_)</c:formatCode>
                <c:ptCount val="4"/>
                <c:pt idx="0">
                  <c:v>0</c:v>
                </c:pt>
                <c:pt idx="1">
                  <c:v>1000</c:v>
                </c:pt>
                <c:pt idx="2">
                  <c:v>3000</c:v>
                </c:pt>
                <c:pt idx="3">
                  <c:v>10000</c:v>
                </c:pt>
              </c:numCache>
            </c:numRef>
          </c:xVal>
          <c:yVal>
            <c:numRef>
              <c:f>'Section 7.1'!$C$269:$F$269</c:f>
              <c:numCache>
                <c:formatCode>_("$"* #,##0_);_("$"* \(#,##0\);_("$"* "-"_);_(@_)</c:formatCode>
                <c:ptCount val="4"/>
                <c:pt idx="0">
                  <c:v>2240000000</c:v>
                </c:pt>
                <c:pt idx="1">
                  <c:v>2240000000</c:v>
                </c:pt>
                <c:pt idx="2">
                  <c:v>2240000000</c:v>
                </c:pt>
                <c:pt idx="3">
                  <c:v>2240000000</c:v>
                </c:pt>
              </c:numCache>
            </c:numRef>
          </c:yVal>
          <c:smooth val="1"/>
          <c:extLst>
            <c:ext xmlns:c16="http://schemas.microsoft.com/office/drawing/2014/chart" uri="{C3380CC4-5D6E-409C-BE32-E72D297353CC}">
              <c16:uniqueId val="{00000002-0765-5E45-A10F-DB22A9206C75}"/>
            </c:ext>
          </c:extLst>
        </c:ser>
        <c:ser>
          <c:idx val="3"/>
          <c:order val="3"/>
          <c:tx>
            <c:strRef>
              <c:f>'Section 7.1'!$B$270</c:f>
              <c:strCache>
                <c:ptCount val="1"/>
                <c:pt idx="0">
                  <c:v>Total costs</c:v>
                </c:pt>
              </c:strCache>
            </c:strRef>
          </c:tx>
          <c:marker>
            <c:symbol val="none"/>
          </c:marker>
          <c:xVal>
            <c:numRef>
              <c:f>'Section 7.1'!$C$266:$F$266</c:f>
              <c:numCache>
                <c:formatCode>_(* #,##0_);_(* \(#,##0\);_(* "-"_);_(@_)</c:formatCode>
                <c:ptCount val="4"/>
                <c:pt idx="0">
                  <c:v>0</c:v>
                </c:pt>
                <c:pt idx="1">
                  <c:v>1000</c:v>
                </c:pt>
                <c:pt idx="2">
                  <c:v>3000</c:v>
                </c:pt>
                <c:pt idx="3">
                  <c:v>10000</c:v>
                </c:pt>
              </c:numCache>
            </c:numRef>
          </c:xVal>
          <c:yVal>
            <c:numRef>
              <c:f>'Section 7.1'!$C$270:$F$270</c:f>
              <c:numCache>
                <c:formatCode>_("$"* #,##0_);_("$"* \(#,##0\);_("$"* "-"_);_(@_)</c:formatCode>
                <c:ptCount val="4"/>
                <c:pt idx="0">
                  <c:v>2240000000</c:v>
                </c:pt>
                <c:pt idx="1">
                  <c:v>3240000000</c:v>
                </c:pt>
                <c:pt idx="2">
                  <c:v>5240000000</c:v>
                </c:pt>
                <c:pt idx="3">
                  <c:v>12240000000</c:v>
                </c:pt>
              </c:numCache>
            </c:numRef>
          </c:yVal>
          <c:smooth val="1"/>
          <c:extLst>
            <c:ext xmlns:c16="http://schemas.microsoft.com/office/drawing/2014/chart" uri="{C3380CC4-5D6E-409C-BE32-E72D297353CC}">
              <c16:uniqueId val="{00000003-0765-5E45-A10F-DB22A9206C75}"/>
            </c:ext>
          </c:extLst>
        </c:ser>
        <c:dLbls>
          <c:showLegendKey val="0"/>
          <c:showVal val="0"/>
          <c:showCatName val="0"/>
          <c:showSerName val="0"/>
          <c:showPercent val="0"/>
          <c:showBubbleSize val="0"/>
        </c:dLbls>
        <c:axId val="680500464"/>
        <c:axId val="680499344"/>
      </c:scatterChart>
      <c:valAx>
        <c:axId val="680500464"/>
        <c:scaling>
          <c:orientation val="minMax"/>
          <c:max val="10000"/>
        </c:scaling>
        <c:delete val="0"/>
        <c:axPos val="b"/>
        <c:numFmt formatCode="_(* #,##0_);_(* \(#,##0\);_(* &quot;-&quot;_);_(@_)" sourceLinked="1"/>
        <c:majorTickMark val="out"/>
        <c:minorTickMark val="none"/>
        <c:tickLblPos val="nextTo"/>
        <c:crossAx val="680499344"/>
        <c:crosses val="autoZero"/>
        <c:crossBetween val="midCat"/>
        <c:majorUnit val="2000"/>
      </c:valAx>
      <c:valAx>
        <c:axId val="680499344"/>
        <c:scaling>
          <c:orientation val="minMax"/>
          <c:max val="20000000000"/>
        </c:scaling>
        <c:delete val="0"/>
        <c:axPos val="l"/>
        <c:majorGridlines/>
        <c:numFmt formatCode="_(&quot;$&quot;* #,##0_);_(&quot;$&quot;* \(#,##0\);_(&quot;$&quot;* &quot;-&quot;_);_(@_)" sourceLinked="1"/>
        <c:majorTickMark val="out"/>
        <c:minorTickMark val="none"/>
        <c:tickLblPos val="nextTo"/>
        <c:crossAx val="680500464"/>
        <c:crosses val="autoZero"/>
        <c:crossBetween val="midCat"/>
      </c:valAx>
    </c:plotArea>
    <c:legend>
      <c:legendPos val="r"/>
      <c:overlay val="0"/>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NPV Distribution for Monte Carlo</a:t>
            </a:r>
            <a:r>
              <a:rPr lang="en-US" baseline="0"/>
              <a:t> Simulation</a:t>
            </a:r>
          </a:p>
        </c:rich>
      </c:tx>
      <c:overlay val="0"/>
    </c:title>
    <c:autoTitleDeleted val="0"/>
    <c:plotArea>
      <c:layout/>
      <c:barChart>
        <c:barDir val="col"/>
        <c:grouping val="clustered"/>
        <c:varyColors val="0"/>
        <c:ser>
          <c:idx val="0"/>
          <c:order val="0"/>
          <c:spPr>
            <a:solidFill>
              <a:schemeClr val="tx2">
                <a:lumMod val="60000"/>
                <a:lumOff val="40000"/>
              </a:schemeClr>
            </a:solidFill>
          </c:spPr>
          <c:invertIfNegative val="0"/>
          <c:dPt>
            <c:idx val="2"/>
            <c:invertIfNegative val="0"/>
            <c:bubble3D val="0"/>
            <c:spPr>
              <a:solidFill>
                <a:srgbClr val="FF0000"/>
              </a:solidFill>
            </c:spPr>
            <c:extLst>
              <c:ext xmlns:c16="http://schemas.microsoft.com/office/drawing/2014/chart" uri="{C3380CC4-5D6E-409C-BE32-E72D297353CC}">
                <c16:uniqueId val="{00000001-89A3-FD40-8A51-B67D38564274}"/>
              </c:ext>
            </c:extLst>
          </c:dPt>
          <c:dPt>
            <c:idx val="3"/>
            <c:invertIfNegative val="0"/>
            <c:bubble3D val="0"/>
            <c:spPr>
              <a:solidFill>
                <a:srgbClr val="FF0000"/>
              </a:solidFill>
            </c:spPr>
            <c:extLst>
              <c:ext xmlns:c16="http://schemas.microsoft.com/office/drawing/2014/chart" uri="{C3380CC4-5D6E-409C-BE32-E72D297353CC}">
                <c16:uniqueId val="{00000003-89A3-FD40-8A51-B67D38564274}"/>
              </c:ext>
            </c:extLst>
          </c:dPt>
          <c:dPt>
            <c:idx val="4"/>
            <c:invertIfNegative val="0"/>
            <c:bubble3D val="0"/>
            <c:spPr>
              <a:solidFill>
                <a:srgbClr val="FF0000"/>
              </a:solidFill>
            </c:spPr>
            <c:extLst>
              <c:ext xmlns:c16="http://schemas.microsoft.com/office/drawing/2014/chart" uri="{C3380CC4-5D6E-409C-BE32-E72D297353CC}">
                <c16:uniqueId val="{00000005-89A3-FD40-8A51-B67D38564274}"/>
              </c:ext>
            </c:extLst>
          </c:dPt>
          <c:cat>
            <c:strRef>
              <c:f>'Section 7.2'!$W$134:$W$169</c:f>
              <c:strCache>
                <c:ptCount val="36"/>
                <c:pt idx="1">
                  <c:v>$-50 to $-40</c:v>
                </c:pt>
                <c:pt idx="2">
                  <c:v>$-40 to $-30</c:v>
                </c:pt>
                <c:pt idx="3">
                  <c:v>$-30 to $-20</c:v>
                </c:pt>
                <c:pt idx="4">
                  <c:v>$-20 to $-10</c:v>
                </c:pt>
                <c:pt idx="5">
                  <c:v>$-10 to $0</c:v>
                </c:pt>
                <c:pt idx="6">
                  <c:v>$0 to $10</c:v>
                </c:pt>
                <c:pt idx="7">
                  <c:v>$10 to $20</c:v>
                </c:pt>
                <c:pt idx="8">
                  <c:v>$20 to $30</c:v>
                </c:pt>
                <c:pt idx="9">
                  <c:v>$30 to $40</c:v>
                </c:pt>
                <c:pt idx="10">
                  <c:v>$40 to $50</c:v>
                </c:pt>
                <c:pt idx="11">
                  <c:v>$50 to $60</c:v>
                </c:pt>
                <c:pt idx="12">
                  <c:v>$60 to $70</c:v>
                </c:pt>
                <c:pt idx="13">
                  <c:v>$70 to $80</c:v>
                </c:pt>
                <c:pt idx="14">
                  <c:v>$80 to $90</c:v>
                </c:pt>
                <c:pt idx="15">
                  <c:v>$90 to $100</c:v>
                </c:pt>
                <c:pt idx="16">
                  <c:v>$100 to $110</c:v>
                </c:pt>
                <c:pt idx="17">
                  <c:v>$110 to $120</c:v>
                </c:pt>
                <c:pt idx="18">
                  <c:v>$120 to $130</c:v>
                </c:pt>
                <c:pt idx="19">
                  <c:v>$130 to $140</c:v>
                </c:pt>
                <c:pt idx="20">
                  <c:v>$140 to $150</c:v>
                </c:pt>
                <c:pt idx="21">
                  <c:v>$150 to $160</c:v>
                </c:pt>
                <c:pt idx="22">
                  <c:v>$160 to $170</c:v>
                </c:pt>
                <c:pt idx="23">
                  <c:v>$170 to $180</c:v>
                </c:pt>
                <c:pt idx="24">
                  <c:v>$180 to $190</c:v>
                </c:pt>
                <c:pt idx="25">
                  <c:v>$190 to $200</c:v>
                </c:pt>
                <c:pt idx="26">
                  <c:v>$200 to $210</c:v>
                </c:pt>
                <c:pt idx="27">
                  <c:v>$210 to $220</c:v>
                </c:pt>
                <c:pt idx="28">
                  <c:v>$220 to $230</c:v>
                </c:pt>
                <c:pt idx="29">
                  <c:v>$230 to $240</c:v>
                </c:pt>
                <c:pt idx="30">
                  <c:v>$240 to $250</c:v>
                </c:pt>
                <c:pt idx="31">
                  <c:v>$250 to $260</c:v>
                </c:pt>
                <c:pt idx="32">
                  <c:v>$260 to $270</c:v>
                </c:pt>
                <c:pt idx="33">
                  <c:v>$270 to $280</c:v>
                </c:pt>
                <c:pt idx="34">
                  <c:v>$280 to $290</c:v>
                </c:pt>
                <c:pt idx="35">
                  <c:v>$290 to $300</c:v>
                </c:pt>
              </c:strCache>
            </c:strRef>
          </c:cat>
          <c:val>
            <c:numRef>
              <c:f>'Section 7.2'!$X$134:$X$169</c:f>
              <c:numCache>
                <c:formatCode>General</c:formatCode>
                <c:ptCount val="36"/>
                <c:pt idx="1">
                  <c:v>0</c:v>
                </c:pt>
                <c:pt idx="2">
                  <c:v>0</c:v>
                </c:pt>
                <c:pt idx="3">
                  <c:v>43</c:v>
                </c:pt>
                <c:pt idx="4">
                  <c:v>6</c:v>
                </c:pt>
                <c:pt idx="5">
                  <c:v>0</c:v>
                </c:pt>
                <c:pt idx="6">
                  <c:v>0</c:v>
                </c:pt>
                <c:pt idx="7">
                  <c:v>19</c:v>
                </c:pt>
                <c:pt idx="8">
                  <c:v>77</c:v>
                </c:pt>
                <c:pt idx="9">
                  <c:v>8</c:v>
                </c:pt>
                <c:pt idx="10">
                  <c:v>0</c:v>
                </c:pt>
                <c:pt idx="11">
                  <c:v>0</c:v>
                </c:pt>
                <c:pt idx="12">
                  <c:v>17</c:v>
                </c:pt>
                <c:pt idx="13">
                  <c:v>65</c:v>
                </c:pt>
                <c:pt idx="14">
                  <c:v>71</c:v>
                </c:pt>
                <c:pt idx="15">
                  <c:v>0</c:v>
                </c:pt>
                <c:pt idx="16">
                  <c:v>0</c:v>
                </c:pt>
                <c:pt idx="17">
                  <c:v>10</c:v>
                </c:pt>
                <c:pt idx="18">
                  <c:v>42</c:v>
                </c:pt>
                <c:pt idx="19">
                  <c:v>45</c:v>
                </c:pt>
                <c:pt idx="20">
                  <c:v>19</c:v>
                </c:pt>
                <c:pt idx="21">
                  <c:v>5</c:v>
                </c:pt>
                <c:pt idx="22">
                  <c:v>0</c:v>
                </c:pt>
                <c:pt idx="23">
                  <c:v>22</c:v>
                </c:pt>
                <c:pt idx="24">
                  <c:v>18</c:v>
                </c:pt>
                <c:pt idx="25">
                  <c:v>7</c:v>
                </c:pt>
                <c:pt idx="26">
                  <c:v>0</c:v>
                </c:pt>
                <c:pt idx="27">
                  <c:v>0</c:v>
                </c:pt>
                <c:pt idx="28">
                  <c:v>0</c:v>
                </c:pt>
                <c:pt idx="29">
                  <c:v>0</c:v>
                </c:pt>
                <c:pt idx="30">
                  <c:v>0</c:v>
                </c:pt>
                <c:pt idx="31">
                  <c:v>0</c:v>
                </c:pt>
                <c:pt idx="32">
                  <c:v>0</c:v>
                </c:pt>
                <c:pt idx="33">
                  <c:v>0</c:v>
                </c:pt>
                <c:pt idx="34">
                  <c:v>0</c:v>
                </c:pt>
                <c:pt idx="35">
                  <c:v>3</c:v>
                </c:pt>
              </c:numCache>
            </c:numRef>
          </c:val>
          <c:extLst>
            <c:ext xmlns:c16="http://schemas.microsoft.com/office/drawing/2014/chart" uri="{C3380CC4-5D6E-409C-BE32-E72D297353CC}">
              <c16:uniqueId val="{00000006-89A3-FD40-8A51-B67D38564274}"/>
            </c:ext>
          </c:extLst>
        </c:ser>
        <c:dLbls>
          <c:showLegendKey val="0"/>
          <c:showVal val="0"/>
          <c:showCatName val="0"/>
          <c:showSerName val="0"/>
          <c:showPercent val="0"/>
          <c:showBubbleSize val="0"/>
        </c:dLbls>
        <c:gapWidth val="0"/>
        <c:axId val="680368016"/>
        <c:axId val="680369136"/>
      </c:barChart>
      <c:catAx>
        <c:axId val="680368016"/>
        <c:scaling>
          <c:orientation val="minMax"/>
        </c:scaling>
        <c:delete val="0"/>
        <c:axPos val="b"/>
        <c:title>
          <c:tx>
            <c:rich>
              <a:bodyPr/>
              <a:lstStyle/>
              <a:p>
                <a:pPr>
                  <a:defRPr/>
                </a:pPr>
                <a:r>
                  <a:rPr lang="en-US"/>
                  <a:t>NPV (in millions)</a:t>
                </a:r>
              </a:p>
            </c:rich>
          </c:tx>
          <c:overlay val="0"/>
        </c:title>
        <c:numFmt formatCode="_(&quot;$&quot;* #,##0.00_);_(&quot;$&quot;* \(#,##0.00\);_(&quot;$&quot;* &quot;-&quot;??_);_(@_)" sourceLinked="0"/>
        <c:majorTickMark val="out"/>
        <c:minorTickMark val="none"/>
        <c:tickLblPos val="nextTo"/>
        <c:txPr>
          <a:bodyPr rot="-5400000" vert="horz"/>
          <a:lstStyle/>
          <a:p>
            <a:pPr>
              <a:defRPr/>
            </a:pPr>
            <a:endParaRPr lang="en-US"/>
          </a:p>
        </c:txPr>
        <c:crossAx val="680369136"/>
        <c:crosses val="autoZero"/>
        <c:auto val="1"/>
        <c:lblAlgn val="ctr"/>
        <c:lblOffset val="100"/>
        <c:noMultiLvlLbl val="0"/>
      </c:catAx>
      <c:valAx>
        <c:axId val="680369136"/>
        <c:scaling>
          <c:orientation val="minMax"/>
          <c:max val="90"/>
        </c:scaling>
        <c:delete val="0"/>
        <c:axPos val="l"/>
        <c:majorGridlines/>
        <c:title>
          <c:tx>
            <c:rich>
              <a:bodyPr rot="-5400000" vert="horz"/>
              <a:lstStyle/>
              <a:p>
                <a:pPr>
                  <a:defRPr/>
                </a:pPr>
                <a:r>
                  <a:rPr lang="en-US"/>
                  <a:t>Number of Observations</a:t>
                </a:r>
              </a:p>
            </c:rich>
          </c:tx>
          <c:overlay val="0"/>
        </c:title>
        <c:numFmt formatCode="General" sourceLinked="1"/>
        <c:majorTickMark val="out"/>
        <c:minorTickMark val="none"/>
        <c:tickLblPos val="nextTo"/>
        <c:crossAx val="680368016"/>
        <c:crosses val="autoZero"/>
        <c:crossBetween val="between"/>
      </c:valAx>
    </c:plotArea>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Cumulative NPV Probability for</a:t>
            </a:r>
            <a:r>
              <a:rPr lang="en-US" baseline="0"/>
              <a:t> Compressed Hydrogen Grill</a:t>
            </a:r>
            <a:endParaRPr lang="en-US"/>
          </a:p>
        </c:rich>
      </c:tx>
      <c:overlay val="0"/>
    </c:title>
    <c:autoTitleDeleted val="0"/>
    <c:plotArea>
      <c:layout/>
      <c:barChart>
        <c:barDir val="col"/>
        <c:grouping val="clustered"/>
        <c:varyColors val="0"/>
        <c:ser>
          <c:idx val="0"/>
          <c:order val="0"/>
          <c:spPr>
            <a:solidFill>
              <a:srgbClr val="55BC50"/>
            </a:solidFill>
          </c:spPr>
          <c:invertIfNegative val="0"/>
          <c:dPt>
            <c:idx val="2"/>
            <c:invertIfNegative val="0"/>
            <c:bubble3D val="0"/>
            <c:spPr>
              <a:solidFill>
                <a:srgbClr val="FF0000"/>
              </a:solidFill>
            </c:spPr>
            <c:extLst>
              <c:ext xmlns:c16="http://schemas.microsoft.com/office/drawing/2014/chart" uri="{C3380CC4-5D6E-409C-BE32-E72D297353CC}">
                <c16:uniqueId val="{00000001-5391-D443-93D2-A92AE5AA641E}"/>
              </c:ext>
            </c:extLst>
          </c:dPt>
          <c:dPt>
            <c:idx val="3"/>
            <c:invertIfNegative val="0"/>
            <c:bubble3D val="0"/>
            <c:spPr>
              <a:solidFill>
                <a:srgbClr val="FF0000"/>
              </a:solidFill>
            </c:spPr>
            <c:extLst>
              <c:ext xmlns:c16="http://schemas.microsoft.com/office/drawing/2014/chart" uri="{C3380CC4-5D6E-409C-BE32-E72D297353CC}">
                <c16:uniqueId val="{00000003-5391-D443-93D2-A92AE5AA641E}"/>
              </c:ext>
            </c:extLst>
          </c:dPt>
          <c:dPt>
            <c:idx val="4"/>
            <c:invertIfNegative val="0"/>
            <c:bubble3D val="0"/>
            <c:spPr>
              <a:solidFill>
                <a:srgbClr val="FF0000"/>
              </a:solidFill>
            </c:spPr>
            <c:extLst>
              <c:ext xmlns:c16="http://schemas.microsoft.com/office/drawing/2014/chart" uri="{C3380CC4-5D6E-409C-BE32-E72D297353CC}">
                <c16:uniqueId val="{00000005-5391-D443-93D2-A92AE5AA641E}"/>
              </c:ext>
            </c:extLst>
          </c:dPt>
          <c:dPt>
            <c:idx val="5"/>
            <c:invertIfNegative val="0"/>
            <c:bubble3D val="0"/>
            <c:spPr>
              <a:solidFill>
                <a:srgbClr val="FF0000"/>
              </a:solidFill>
            </c:spPr>
            <c:extLst>
              <c:ext xmlns:c16="http://schemas.microsoft.com/office/drawing/2014/chart" uri="{C3380CC4-5D6E-409C-BE32-E72D297353CC}">
                <c16:uniqueId val="{00000007-5391-D443-93D2-A92AE5AA641E}"/>
              </c:ext>
            </c:extLst>
          </c:dPt>
          <c:cat>
            <c:strRef>
              <c:f>'Section 7.2'!$W$134:$W$169</c:f>
              <c:strCache>
                <c:ptCount val="36"/>
                <c:pt idx="1">
                  <c:v>$-50 to $-40</c:v>
                </c:pt>
                <c:pt idx="2">
                  <c:v>$-40 to $-30</c:v>
                </c:pt>
                <c:pt idx="3">
                  <c:v>$-30 to $-20</c:v>
                </c:pt>
                <c:pt idx="4">
                  <c:v>$-20 to $-10</c:v>
                </c:pt>
                <c:pt idx="5">
                  <c:v>$-10 to $0</c:v>
                </c:pt>
                <c:pt idx="6">
                  <c:v>$0 to $10</c:v>
                </c:pt>
                <c:pt idx="7">
                  <c:v>$10 to $20</c:v>
                </c:pt>
                <c:pt idx="8">
                  <c:v>$20 to $30</c:v>
                </c:pt>
                <c:pt idx="9">
                  <c:v>$30 to $40</c:v>
                </c:pt>
                <c:pt idx="10">
                  <c:v>$40 to $50</c:v>
                </c:pt>
                <c:pt idx="11">
                  <c:v>$50 to $60</c:v>
                </c:pt>
                <c:pt idx="12">
                  <c:v>$60 to $70</c:v>
                </c:pt>
                <c:pt idx="13">
                  <c:v>$70 to $80</c:v>
                </c:pt>
                <c:pt idx="14">
                  <c:v>$80 to $90</c:v>
                </c:pt>
                <c:pt idx="15">
                  <c:v>$90 to $100</c:v>
                </c:pt>
                <c:pt idx="16">
                  <c:v>$100 to $110</c:v>
                </c:pt>
                <c:pt idx="17">
                  <c:v>$110 to $120</c:v>
                </c:pt>
                <c:pt idx="18">
                  <c:v>$120 to $130</c:v>
                </c:pt>
                <c:pt idx="19">
                  <c:v>$130 to $140</c:v>
                </c:pt>
                <c:pt idx="20">
                  <c:v>$140 to $150</c:v>
                </c:pt>
                <c:pt idx="21">
                  <c:v>$150 to $160</c:v>
                </c:pt>
                <c:pt idx="22">
                  <c:v>$160 to $170</c:v>
                </c:pt>
                <c:pt idx="23">
                  <c:v>$170 to $180</c:v>
                </c:pt>
                <c:pt idx="24">
                  <c:v>$180 to $190</c:v>
                </c:pt>
                <c:pt idx="25">
                  <c:v>$190 to $200</c:v>
                </c:pt>
                <c:pt idx="26">
                  <c:v>$200 to $210</c:v>
                </c:pt>
                <c:pt idx="27">
                  <c:v>$210 to $220</c:v>
                </c:pt>
                <c:pt idx="28">
                  <c:v>$220 to $230</c:v>
                </c:pt>
                <c:pt idx="29">
                  <c:v>$230 to $240</c:v>
                </c:pt>
                <c:pt idx="30">
                  <c:v>$240 to $250</c:v>
                </c:pt>
                <c:pt idx="31">
                  <c:v>$250 to $260</c:v>
                </c:pt>
                <c:pt idx="32">
                  <c:v>$260 to $270</c:v>
                </c:pt>
                <c:pt idx="33">
                  <c:v>$270 to $280</c:v>
                </c:pt>
                <c:pt idx="34">
                  <c:v>$280 to $290</c:v>
                </c:pt>
                <c:pt idx="35">
                  <c:v>$290 to $300</c:v>
                </c:pt>
              </c:strCache>
            </c:strRef>
          </c:cat>
          <c:val>
            <c:numRef>
              <c:f>'Section 7.2'!$Y$134:$Y$169</c:f>
              <c:numCache>
                <c:formatCode>0.00%</c:formatCode>
                <c:ptCount val="36"/>
                <c:pt idx="1">
                  <c:v>0</c:v>
                </c:pt>
                <c:pt idx="2">
                  <c:v>0</c:v>
                </c:pt>
                <c:pt idx="3">
                  <c:v>8.5999999999999993E-2</c:v>
                </c:pt>
                <c:pt idx="4">
                  <c:v>9.8000000000000004E-2</c:v>
                </c:pt>
                <c:pt idx="5">
                  <c:v>9.8000000000000004E-2</c:v>
                </c:pt>
                <c:pt idx="6">
                  <c:v>0.85599999999999998</c:v>
                </c:pt>
                <c:pt idx="7">
                  <c:v>0.81799999999999995</c:v>
                </c:pt>
                <c:pt idx="8">
                  <c:v>0.66400000000000003</c:v>
                </c:pt>
                <c:pt idx="9">
                  <c:v>0.64800000000000002</c:v>
                </c:pt>
                <c:pt idx="10">
                  <c:v>0.64800000000000002</c:v>
                </c:pt>
                <c:pt idx="11">
                  <c:v>0.64800000000000002</c:v>
                </c:pt>
                <c:pt idx="12">
                  <c:v>0.61399999999999999</c:v>
                </c:pt>
                <c:pt idx="13">
                  <c:v>0.48399999999999999</c:v>
                </c:pt>
                <c:pt idx="14">
                  <c:v>0.34200000000000003</c:v>
                </c:pt>
                <c:pt idx="15">
                  <c:v>0.34200000000000003</c:v>
                </c:pt>
                <c:pt idx="16">
                  <c:v>0.34200000000000003</c:v>
                </c:pt>
                <c:pt idx="17">
                  <c:v>0.32200000000000001</c:v>
                </c:pt>
                <c:pt idx="18">
                  <c:v>0.23799999999999999</c:v>
                </c:pt>
                <c:pt idx="19">
                  <c:v>0.14799999999999999</c:v>
                </c:pt>
                <c:pt idx="20">
                  <c:v>0.11</c:v>
                </c:pt>
                <c:pt idx="21">
                  <c:v>0.1</c:v>
                </c:pt>
                <c:pt idx="22">
                  <c:v>0.1</c:v>
                </c:pt>
                <c:pt idx="23">
                  <c:v>5.6000000000000001E-2</c:v>
                </c:pt>
                <c:pt idx="24">
                  <c:v>0.02</c:v>
                </c:pt>
                <c:pt idx="25">
                  <c:v>6.0000000000000001E-3</c:v>
                </c:pt>
                <c:pt idx="26">
                  <c:v>6.0000000000000001E-3</c:v>
                </c:pt>
                <c:pt idx="27">
                  <c:v>6.0000000000000001E-3</c:v>
                </c:pt>
                <c:pt idx="28">
                  <c:v>6.0000000000000001E-3</c:v>
                </c:pt>
                <c:pt idx="29">
                  <c:v>6.0000000000000001E-3</c:v>
                </c:pt>
                <c:pt idx="30">
                  <c:v>6.0000000000000001E-3</c:v>
                </c:pt>
                <c:pt idx="31">
                  <c:v>6.0000000000000001E-3</c:v>
                </c:pt>
                <c:pt idx="32">
                  <c:v>6.0000000000000001E-3</c:v>
                </c:pt>
                <c:pt idx="33">
                  <c:v>6.0000000000000001E-3</c:v>
                </c:pt>
                <c:pt idx="34">
                  <c:v>6.0000000000000001E-3</c:v>
                </c:pt>
                <c:pt idx="35">
                  <c:v>6.0000000000000001E-3</c:v>
                </c:pt>
              </c:numCache>
            </c:numRef>
          </c:val>
          <c:extLst>
            <c:ext xmlns:c16="http://schemas.microsoft.com/office/drawing/2014/chart" uri="{C3380CC4-5D6E-409C-BE32-E72D297353CC}">
              <c16:uniqueId val="{00000008-5391-D443-93D2-A92AE5AA641E}"/>
            </c:ext>
          </c:extLst>
        </c:ser>
        <c:dLbls>
          <c:showLegendKey val="0"/>
          <c:showVal val="0"/>
          <c:showCatName val="0"/>
          <c:showSerName val="0"/>
          <c:showPercent val="0"/>
          <c:showBubbleSize val="0"/>
        </c:dLbls>
        <c:gapWidth val="0"/>
        <c:axId val="512985088"/>
        <c:axId val="512983408"/>
      </c:barChart>
      <c:catAx>
        <c:axId val="512985088"/>
        <c:scaling>
          <c:orientation val="minMax"/>
        </c:scaling>
        <c:delete val="0"/>
        <c:axPos val="b"/>
        <c:title>
          <c:tx>
            <c:rich>
              <a:bodyPr/>
              <a:lstStyle/>
              <a:p>
                <a:pPr>
                  <a:defRPr/>
                </a:pPr>
                <a:r>
                  <a:rPr lang="en-US"/>
                  <a:t>NPV</a:t>
                </a:r>
                <a:r>
                  <a:rPr lang="en-US" baseline="0"/>
                  <a:t> (in millions)</a:t>
                </a:r>
              </a:p>
            </c:rich>
          </c:tx>
          <c:overlay val="0"/>
        </c:title>
        <c:numFmt formatCode="General" sourceLinked="1"/>
        <c:majorTickMark val="out"/>
        <c:minorTickMark val="none"/>
        <c:tickLblPos val="nextTo"/>
        <c:crossAx val="512983408"/>
        <c:crosses val="autoZero"/>
        <c:auto val="1"/>
        <c:lblAlgn val="ctr"/>
        <c:lblOffset val="100"/>
        <c:noMultiLvlLbl val="0"/>
      </c:catAx>
      <c:valAx>
        <c:axId val="512983408"/>
        <c:scaling>
          <c:orientation val="minMax"/>
          <c:max val="1"/>
        </c:scaling>
        <c:delete val="0"/>
        <c:axPos val="l"/>
        <c:majorGridlines/>
        <c:title>
          <c:tx>
            <c:rich>
              <a:bodyPr rot="-5400000" vert="horz"/>
              <a:lstStyle/>
              <a:p>
                <a:pPr>
                  <a:defRPr/>
                </a:pPr>
                <a:r>
                  <a:rPr lang="en-US"/>
                  <a:t>Probability of Equaling or Exceeding NPV</a:t>
                </a:r>
              </a:p>
            </c:rich>
          </c:tx>
          <c:overlay val="0"/>
        </c:title>
        <c:numFmt formatCode="0%" sourceLinked="0"/>
        <c:majorTickMark val="out"/>
        <c:minorTickMark val="none"/>
        <c:tickLblPos val="nextTo"/>
        <c:crossAx val="512985088"/>
        <c:crosses val="autoZero"/>
        <c:crossBetween val="between"/>
      </c:valAx>
    </c:plotArea>
    <c:plotVisOnly val="1"/>
    <c:dispBlanksAs val="gap"/>
    <c:showDLblsOverMax val="0"/>
  </c:chart>
  <c:printSettings>
    <c:headerFooter/>
    <c:pageMargins b="0.75000000000000144" l="0.70000000000000062" r="0.70000000000000062" t="0.750000000000001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hyperlink" Target="#'Section 7.4'!A37"/><Relationship Id="rId3" Type="http://schemas.openxmlformats.org/officeDocument/2006/relationships/hyperlink" Target="#'Section 7.1'!A305"/><Relationship Id="rId7" Type="http://schemas.openxmlformats.org/officeDocument/2006/relationships/hyperlink" Target="#'Section 7.2'!A24"/><Relationship Id="rId2" Type="http://schemas.openxmlformats.org/officeDocument/2006/relationships/hyperlink" Target="#'Section 7.1'!A164"/><Relationship Id="rId1" Type="http://schemas.openxmlformats.org/officeDocument/2006/relationships/hyperlink" Target="#'Section 7.1'!A51"/><Relationship Id="rId6" Type="http://schemas.openxmlformats.org/officeDocument/2006/relationships/hyperlink" Target="#'Section 7.2'!A93"/><Relationship Id="rId5" Type="http://schemas.openxmlformats.org/officeDocument/2006/relationships/hyperlink" Target="#'Section 7.2'!A39"/><Relationship Id="rId4" Type="http://schemas.openxmlformats.org/officeDocument/2006/relationships/hyperlink" Target="#'Section 7.1'!A36"/><Relationship Id="rId9"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chart" Target="../charts/chart2.xml"/><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chart" Target="../charts/chart1.xm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3.xml"/><Relationship Id="rId9"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2743200</xdr:colOff>
      <xdr:row>12</xdr:row>
      <xdr:rowOff>274320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1828800" y="250507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noAutofit/>
        </a:bodyPr>
        <a:lstStyle/>
        <a:p>
          <a:pPr algn="ctr"/>
          <a:r>
            <a:rPr lang="en-US" sz="1400" b="1"/>
            <a:t>Scenario</a:t>
          </a:r>
          <a:r>
            <a:rPr lang="en-US" sz="1400" b="1" baseline="0"/>
            <a:t> Manager</a:t>
          </a:r>
          <a:endParaRPr lang="en-US" sz="1400" b="1"/>
        </a:p>
      </xdr:txBody>
    </xdr:sp>
    <xdr:clientData/>
  </xdr:twoCellAnchor>
  <xdr:oneCellAnchor>
    <xdr:from>
      <xdr:col>3</xdr:col>
      <xdr:colOff>0</xdr:colOff>
      <xdr:row>13</xdr:row>
      <xdr:rowOff>0</xdr:rowOff>
    </xdr:from>
    <xdr:ext cx="2743200" cy="27432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828800" y="300037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One-way</a:t>
          </a:r>
          <a:r>
            <a:rPr lang="en-US" sz="1400" b="1" baseline="0"/>
            <a:t> Data Table</a:t>
          </a:r>
          <a:endParaRPr lang="en-US" sz="1400" b="1"/>
        </a:p>
      </xdr:txBody>
    </xdr:sp>
    <xdr:clientData/>
  </xdr:oneCellAnchor>
  <xdr:oneCellAnchor>
    <xdr:from>
      <xdr:col>3</xdr:col>
      <xdr:colOff>0</xdr:colOff>
      <xdr:row>14</xdr:row>
      <xdr:rowOff>0</xdr:rowOff>
    </xdr:from>
    <xdr:ext cx="2743200" cy="274320"/>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1828800" y="309562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Goal</a:t>
          </a:r>
          <a:r>
            <a:rPr lang="en-US" sz="1400" b="1" baseline="0"/>
            <a:t> Seek</a:t>
          </a:r>
          <a:endParaRPr lang="en-US" sz="1400" b="1"/>
        </a:p>
      </xdr:txBody>
    </xdr:sp>
    <xdr:clientData/>
  </xdr:oneCellAnchor>
  <xdr:twoCellAnchor>
    <xdr:from>
      <xdr:col>3</xdr:col>
      <xdr:colOff>0</xdr:colOff>
      <xdr:row>11</xdr:row>
      <xdr:rowOff>0</xdr:rowOff>
    </xdr:from>
    <xdr:to>
      <xdr:col>3</xdr:col>
      <xdr:colOff>2743200</xdr:colOff>
      <xdr:row>11</xdr:row>
      <xdr:rowOff>274320</xdr:rowOff>
    </xdr:to>
    <xdr:sp macro="" textlink="">
      <xdr:nvSpPr>
        <xdr:cNvPr id="6" name="TextBox 5">
          <a:hlinkClick xmlns:r="http://schemas.openxmlformats.org/officeDocument/2006/relationships" r:id="rId4"/>
          <a:extLst>
            <a:ext uri="{FF2B5EF4-FFF2-40B4-BE49-F238E27FC236}">
              <a16:creationId xmlns:a16="http://schemas.microsoft.com/office/drawing/2014/main" id="{00000000-0008-0000-0000-000006000000}"/>
            </a:ext>
          </a:extLst>
        </xdr:cNvPr>
        <xdr:cNvSpPr txBox="1"/>
      </xdr:nvSpPr>
      <xdr:spPr>
        <a:xfrm>
          <a:off x="1828800" y="2705100"/>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noAutofit/>
        </a:bodyPr>
        <a:lstStyle/>
        <a:p>
          <a:pPr algn="ctr"/>
          <a:r>
            <a:rPr lang="en-US" sz="1400" b="1"/>
            <a:t>Naming</a:t>
          </a:r>
          <a:r>
            <a:rPr lang="en-US" sz="1400" b="1" baseline="0"/>
            <a:t> cells</a:t>
          </a:r>
          <a:endParaRPr lang="en-US" sz="1400" b="1"/>
        </a:p>
      </xdr:txBody>
    </xdr:sp>
    <xdr:clientData/>
  </xdr:twoCellAnchor>
  <xdr:oneCellAnchor>
    <xdr:from>
      <xdr:col>3</xdr:col>
      <xdr:colOff>0</xdr:colOff>
      <xdr:row>16</xdr:row>
      <xdr:rowOff>0</xdr:rowOff>
    </xdr:from>
    <xdr:ext cx="2743200" cy="274320"/>
    <xdr:sp macro="" textlink="">
      <xdr:nvSpPr>
        <xdr:cNvPr id="7" name="TextBox 6">
          <a:hlinkClick xmlns:r="http://schemas.openxmlformats.org/officeDocument/2006/relationships" r:id="rId5"/>
          <a:extLst>
            <a:ext uri="{FF2B5EF4-FFF2-40B4-BE49-F238E27FC236}">
              <a16:creationId xmlns:a16="http://schemas.microsoft.com/office/drawing/2014/main" id="{00000000-0008-0000-0000-000007000000}"/>
            </a:ext>
          </a:extLst>
        </xdr:cNvPr>
        <xdr:cNvSpPr txBox="1"/>
      </xdr:nvSpPr>
      <xdr:spPr>
        <a:xfrm>
          <a:off x="1828800" y="418147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Frequency</a:t>
          </a:r>
          <a:r>
            <a:rPr lang="en-US" sz="1400" b="1" baseline="0"/>
            <a:t> distribution</a:t>
          </a:r>
          <a:endParaRPr lang="en-US" sz="1400" b="1"/>
        </a:p>
      </xdr:txBody>
    </xdr:sp>
    <xdr:clientData/>
  </xdr:oneCellAnchor>
  <xdr:oneCellAnchor>
    <xdr:from>
      <xdr:col>3</xdr:col>
      <xdr:colOff>0</xdr:colOff>
      <xdr:row>17</xdr:row>
      <xdr:rowOff>0</xdr:rowOff>
    </xdr:from>
    <xdr:ext cx="2743200" cy="274320"/>
    <xdr:sp macro="" textlink="">
      <xdr:nvSpPr>
        <xdr:cNvPr id="8" name="TextBox 7">
          <a:hlinkClick xmlns:r="http://schemas.openxmlformats.org/officeDocument/2006/relationships" r:id="rId6"/>
          <a:extLst>
            <a:ext uri="{FF2B5EF4-FFF2-40B4-BE49-F238E27FC236}">
              <a16:creationId xmlns:a16="http://schemas.microsoft.com/office/drawing/2014/main" id="{00000000-0008-0000-0000-000008000000}"/>
            </a:ext>
          </a:extLst>
        </xdr:cNvPr>
        <xdr:cNvSpPr txBox="1"/>
      </xdr:nvSpPr>
      <xdr:spPr>
        <a:xfrm>
          <a:off x="1828800" y="4476750"/>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Frequency</a:t>
          </a:r>
          <a:r>
            <a:rPr lang="en-US" sz="1400" b="1" baseline="0"/>
            <a:t> distribution charts</a:t>
          </a:r>
          <a:endParaRPr lang="en-US" sz="1400" b="1"/>
        </a:p>
      </xdr:txBody>
    </xdr:sp>
    <xdr:clientData/>
  </xdr:oneCellAnchor>
  <xdr:oneCellAnchor>
    <xdr:from>
      <xdr:col>3</xdr:col>
      <xdr:colOff>0</xdr:colOff>
      <xdr:row>15</xdr:row>
      <xdr:rowOff>0</xdr:rowOff>
    </xdr:from>
    <xdr:ext cx="2743200" cy="274320"/>
    <xdr:sp macro="" textlink="">
      <xdr:nvSpPr>
        <xdr:cNvPr id="9" name="TextBox 8">
          <a:hlinkClick xmlns:r="http://schemas.openxmlformats.org/officeDocument/2006/relationships" r:id="rId7"/>
          <a:extLst>
            <a:ext uri="{FF2B5EF4-FFF2-40B4-BE49-F238E27FC236}">
              <a16:creationId xmlns:a16="http://schemas.microsoft.com/office/drawing/2014/main" id="{00000000-0008-0000-0000-000009000000}"/>
            </a:ext>
          </a:extLst>
        </xdr:cNvPr>
        <xdr:cNvSpPr txBox="1"/>
      </xdr:nvSpPr>
      <xdr:spPr>
        <a:xfrm>
          <a:off x="1828800" y="3886200"/>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RAND</a:t>
          </a:r>
        </a:p>
      </xdr:txBody>
    </xdr:sp>
    <xdr:clientData/>
  </xdr:oneCellAnchor>
  <xdr:oneCellAnchor>
    <xdr:from>
      <xdr:col>3</xdr:col>
      <xdr:colOff>0</xdr:colOff>
      <xdr:row>18</xdr:row>
      <xdr:rowOff>0</xdr:rowOff>
    </xdr:from>
    <xdr:ext cx="2743200" cy="274320"/>
    <xdr:sp macro="" textlink="">
      <xdr:nvSpPr>
        <xdr:cNvPr id="10" name="TextBox 9">
          <a:hlinkClick xmlns:r="http://schemas.openxmlformats.org/officeDocument/2006/relationships" r:id="rId8"/>
          <a:extLst>
            <a:ext uri="{FF2B5EF4-FFF2-40B4-BE49-F238E27FC236}">
              <a16:creationId xmlns:a16="http://schemas.microsoft.com/office/drawing/2014/main" id="{00000000-0008-0000-0000-00000A000000}"/>
            </a:ext>
          </a:extLst>
        </xdr:cNvPr>
        <xdr:cNvSpPr txBox="1"/>
      </xdr:nvSpPr>
      <xdr:spPr>
        <a:xfrm>
          <a:off x="1828800" y="477202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Shapes</a:t>
          </a:r>
          <a:r>
            <a:rPr lang="en-US" sz="1400" b="1" baseline="0"/>
            <a:t> and lines</a:t>
          </a:r>
          <a:endParaRPr lang="en-US" sz="1400" b="1"/>
        </a:p>
      </xdr:txBody>
    </xdr:sp>
    <xdr:clientData/>
  </xdr:oneCellAnchor>
  <xdr:twoCellAnchor editAs="oneCell">
    <xdr:from>
      <xdr:col>4</xdr:col>
      <xdr:colOff>0</xdr:colOff>
      <xdr:row>29</xdr:row>
      <xdr:rowOff>0</xdr:rowOff>
    </xdr:from>
    <xdr:to>
      <xdr:col>4</xdr:col>
      <xdr:colOff>514422</xdr:colOff>
      <xdr:row>30</xdr:row>
      <xdr:rowOff>28607</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4667250" y="7334250"/>
          <a:ext cx="514422" cy="2286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133350</xdr:colOff>
      <xdr:row>140</xdr:row>
      <xdr:rowOff>152400</xdr:rowOff>
    </xdr:from>
    <xdr:to>
      <xdr:col>8</xdr:col>
      <xdr:colOff>895350</xdr:colOff>
      <xdr:row>159</xdr:row>
      <xdr:rowOff>133350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95250</xdr:colOff>
      <xdr:row>165</xdr:row>
      <xdr:rowOff>104775</xdr:rowOff>
    </xdr:from>
    <xdr:to>
      <xdr:col>3</xdr:col>
      <xdr:colOff>1028700</xdr:colOff>
      <xdr:row>171</xdr:row>
      <xdr:rowOff>133350</xdr:rowOff>
    </xdr:to>
    <xdr:pic>
      <xdr:nvPicPr>
        <xdr:cNvPr id="11" name="Picture 10" descr="One-way data table.BMP">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stretch>
          <a:fillRect/>
        </a:stretch>
      </xdr:blipFill>
      <xdr:spPr>
        <a:xfrm>
          <a:off x="1390650" y="33728025"/>
          <a:ext cx="2085975" cy="1228725"/>
        </a:xfrm>
        <a:prstGeom prst="rect">
          <a:avLst/>
        </a:prstGeom>
      </xdr:spPr>
    </xdr:pic>
    <xdr:clientData/>
  </xdr:twoCellAnchor>
  <xdr:twoCellAnchor>
    <xdr:from>
      <xdr:col>1</xdr:col>
      <xdr:colOff>752476</xdr:colOff>
      <xdr:row>217</xdr:row>
      <xdr:rowOff>95249</xdr:rowOff>
    </xdr:from>
    <xdr:to>
      <xdr:col>8</xdr:col>
      <xdr:colOff>923925</xdr:colOff>
      <xdr:row>241</xdr:row>
      <xdr:rowOff>142875</xdr:rowOff>
    </xdr:to>
    <xdr:graphicFrame macro="">
      <xdr:nvGraphicFramePr>
        <xdr:cNvPr id="12" name="Chart 11">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314324</xdr:colOff>
      <xdr:row>271</xdr:row>
      <xdr:rowOff>0</xdr:rowOff>
    </xdr:from>
    <xdr:to>
      <xdr:col>9</xdr:col>
      <xdr:colOff>933450</xdr:colOff>
      <xdr:row>300</xdr:row>
      <xdr:rowOff>28575</xdr:rowOff>
    </xdr:to>
    <xdr:graphicFrame macro="">
      <xdr:nvGraphicFramePr>
        <xdr:cNvPr id="20" name="Chart 19">
          <a:extLst>
            <a:ext uri="{FF2B5EF4-FFF2-40B4-BE49-F238E27FC236}">
              <a16:creationId xmlns:a16="http://schemas.microsoft.com/office/drawing/2014/main" id="{00000000-0008-0000-01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307</xdr:row>
      <xdr:rowOff>0</xdr:rowOff>
    </xdr:from>
    <xdr:to>
      <xdr:col>3</xdr:col>
      <xdr:colOff>838200</xdr:colOff>
      <xdr:row>314</xdr:row>
      <xdr:rowOff>0</xdr:rowOff>
    </xdr:to>
    <xdr:pic>
      <xdr:nvPicPr>
        <xdr:cNvPr id="21" name="Picture 20" descr="Goal Seek.BMP">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5" cstate="print"/>
        <a:stretch>
          <a:fillRect/>
        </a:stretch>
      </xdr:blipFill>
      <xdr:spPr>
        <a:xfrm>
          <a:off x="1495425" y="68846700"/>
          <a:ext cx="1990725" cy="1390650"/>
        </a:xfrm>
        <a:prstGeom prst="rect">
          <a:avLst/>
        </a:prstGeom>
      </xdr:spPr>
    </xdr:pic>
    <xdr:clientData/>
  </xdr:twoCellAnchor>
  <xdr:twoCellAnchor editAs="oneCell">
    <xdr:from>
      <xdr:col>2</xdr:col>
      <xdr:colOff>38100</xdr:colOff>
      <xdr:row>72</xdr:row>
      <xdr:rowOff>285750</xdr:rowOff>
    </xdr:from>
    <xdr:to>
      <xdr:col>5</xdr:col>
      <xdr:colOff>495853</xdr:colOff>
      <xdr:row>89</xdr:row>
      <xdr:rowOff>463</xdr:rowOff>
    </xdr:to>
    <xdr:pic>
      <xdr:nvPicPr>
        <xdr:cNvPr id="3" name="Picture 2"/>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514475" y="16925925"/>
          <a:ext cx="3962953" cy="3315163"/>
        </a:xfrm>
        <a:prstGeom prst="rect">
          <a:avLst/>
        </a:prstGeom>
      </xdr:spPr>
    </xdr:pic>
    <xdr:clientData/>
  </xdr:twoCellAnchor>
  <xdr:twoCellAnchor editAs="oneCell">
    <xdr:from>
      <xdr:col>2</xdr:col>
      <xdr:colOff>438150</xdr:colOff>
      <xdr:row>110</xdr:row>
      <xdr:rowOff>57150</xdr:rowOff>
    </xdr:from>
    <xdr:to>
      <xdr:col>4</xdr:col>
      <xdr:colOff>457528</xdr:colOff>
      <xdr:row>119</xdr:row>
      <xdr:rowOff>124086</xdr:rowOff>
    </xdr:to>
    <xdr:pic>
      <xdr:nvPicPr>
        <xdr:cNvPr id="7" name="Picture 6"/>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914525" y="25098375"/>
          <a:ext cx="2353003" cy="1867161"/>
        </a:xfrm>
        <a:prstGeom prst="rect">
          <a:avLst/>
        </a:prstGeom>
      </xdr:spPr>
    </xdr:pic>
    <xdr:clientData/>
  </xdr:twoCellAnchor>
  <xdr:twoCellAnchor editAs="oneCell">
    <xdr:from>
      <xdr:col>2</xdr:col>
      <xdr:colOff>257175</xdr:colOff>
      <xdr:row>91</xdr:row>
      <xdr:rowOff>0</xdr:rowOff>
    </xdr:from>
    <xdr:to>
      <xdr:col>5</xdr:col>
      <xdr:colOff>295770</xdr:colOff>
      <xdr:row>108</xdr:row>
      <xdr:rowOff>181475</xdr:rowOff>
    </xdr:to>
    <xdr:pic>
      <xdr:nvPicPr>
        <xdr:cNvPr id="8" name="Picture 7"/>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733550" y="21040725"/>
          <a:ext cx="3543795" cy="3581900"/>
        </a:xfrm>
        <a:prstGeom prst="rect">
          <a:avLst/>
        </a:prstGeom>
      </xdr:spPr>
    </xdr:pic>
    <xdr:clientData/>
  </xdr:twoCellAnchor>
  <xdr:twoCellAnchor editAs="oneCell">
    <xdr:from>
      <xdr:col>2</xdr:col>
      <xdr:colOff>133350</xdr:colOff>
      <xdr:row>52</xdr:row>
      <xdr:rowOff>190500</xdr:rowOff>
    </xdr:from>
    <xdr:to>
      <xdr:col>5</xdr:col>
      <xdr:colOff>371997</xdr:colOff>
      <xdr:row>70</xdr:row>
      <xdr:rowOff>181476</xdr:rowOff>
    </xdr:to>
    <xdr:pic>
      <xdr:nvPicPr>
        <xdr:cNvPr id="10" name="Picture 9"/>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609725" y="12830175"/>
          <a:ext cx="3743847" cy="35914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65</xdr:row>
      <xdr:rowOff>0</xdr:rowOff>
    </xdr:from>
    <xdr:to>
      <xdr:col>10</xdr:col>
      <xdr:colOff>885825</xdr:colOff>
      <xdr:row>90</xdr:row>
      <xdr:rowOff>66675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100</xdr:row>
      <xdr:rowOff>0</xdr:rowOff>
    </xdr:from>
    <xdr:to>
      <xdr:col>11</xdr:col>
      <xdr:colOff>47625</xdr:colOff>
      <xdr:row>130</xdr:row>
      <xdr:rowOff>57150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48</xdr:row>
      <xdr:rowOff>0</xdr:rowOff>
    </xdr:from>
    <xdr:to>
      <xdr:col>7</xdr:col>
      <xdr:colOff>266700</xdr:colOff>
      <xdr:row>61</xdr:row>
      <xdr:rowOff>87313</xdr:rowOff>
    </xdr:to>
    <xdr:pic>
      <xdr:nvPicPr>
        <xdr:cNvPr id="4" name="Picture 3" descr="Frequency.BMP">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stretch>
          <a:fillRect/>
        </a:stretch>
      </xdr:blipFill>
      <xdr:spPr>
        <a:xfrm>
          <a:off x="1352550" y="14954250"/>
          <a:ext cx="5467350" cy="2686050"/>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0.40858</cdr:x>
      <cdr:y>0.10692</cdr:y>
    </cdr:from>
    <cdr:to>
      <cdr:x>0.56063</cdr:x>
      <cdr:y>0.15723</cdr:y>
    </cdr:to>
    <cdr:sp macro="" textlink="">
      <cdr:nvSpPr>
        <cdr:cNvPr id="2" name="TextBox 1"/>
        <cdr:cNvSpPr txBox="1"/>
      </cdr:nvSpPr>
      <cdr:spPr>
        <a:xfrm xmlns:a="http://schemas.openxmlformats.org/drawingml/2006/main">
          <a:off x="4171950" y="647700"/>
          <a:ext cx="1552575" cy="3048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19050</xdr:colOff>
      <xdr:row>26</xdr:row>
      <xdr:rowOff>28575</xdr:rowOff>
    </xdr:from>
    <xdr:to>
      <xdr:col>2</xdr:col>
      <xdr:colOff>114300</xdr:colOff>
      <xdr:row>26</xdr:row>
      <xdr:rowOff>104775</xdr:rowOff>
    </xdr:to>
    <xdr:sp macro="" textlink="">
      <xdr:nvSpPr>
        <xdr:cNvPr id="11" name="Flowchart: Process 10">
          <a:extLst>
            <a:ext uri="{FF2B5EF4-FFF2-40B4-BE49-F238E27FC236}">
              <a16:creationId xmlns:a16="http://schemas.microsoft.com/office/drawing/2014/main" id="{00000000-0008-0000-0400-00000B000000}"/>
            </a:ext>
          </a:extLst>
        </xdr:cNvPr>
        <xdr:cNvSpPr/>
      </xdr:nvSpPr>
      <xdr:spPr>
        <a:xfrm>
          <a:off x="333375" y="5248275"/>
          <a:ext cx="95250" cy="76200"/>
        </a:xfrm>
        <a:prstGeom prst="flowChartProcess">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114300</xdr:colOff>
      <xdr:row>19</xdr:row>
      <xdr:rowOff>171450</xdr:rowOff>
    </xdr:from>
    <xdr:to>
      <xdr:col>3</xdr:col>
      <xdr:colOff>247650</xdr:colOff>
      <xdr:row>26</xdr:row>
      <xdr:rowOff>66675</xdr:rowOff>
    </xdr:to>
    <xdr:cxnSp macro="">
      <xdr:nvCxnSpPr>
        <xdr:cNvPr id="13" name="Straight Connector 12">
          <a:extLst>
            <a:ext uri="{FF2B5EF4-FFF2-40B4-BE49-F238E27FC236}">
              <a16:creationId xmlns:a16="http://schemas.microsoft.com/office/drawing/2014/main" id="{00000000-0008-0000-0400-00000D000000}"/>
            </a:ext>
          </a:extLst>
        </xdr:cNvPr>
        <xdr:cNvCxnSpPr>
          <a:stCxn id="11" idx="3"/>
        </xdr:cNvCxnSpPr>
      </xdr:nvCxnSpPr>
      <xdr:spPr>
        <a:xfrm flipV="1">
          <a:off x="428625" y="3990975"/>
          <a:ext cx="1114425" cy="12954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xdr:colOff>
      <xdr:row>26</xdr:row>
      <xdr:rowOff>66675</xdr:rowOff>
    </xdr:from>
    <xdr:to>
      <xdr:col>3</xdr:col>
      <xdr:colOff>76200</xdr:colOff>
      <xdr:row>32</xdr:row>
      <xdr:rowOff>85725</xdr:rowOff>
    </xdr:to>
    <xdr:cxnSp macro="">
      <xdr:nvCxnSpPr>
        <xdr:cNvPr id="15" name="Straight Connector 14">
          <a:extLst>
            <a:ext uri="{FF2B5EF4-FFF2-40B4-BE49-F238E27FC236}">
              <a16:creationId xmlns:a16="http://schemas.microsoft.com/office/drawing/2014/main" id="{00000000-0008-0000-0400-00000F000000}"/>
            </a:ext>
          </a:extLst>
        </xdr:cNvPr>
        <xdr:cNvCxnSpPr>
          <a:stCxn id="11" idx="3"/>
        </xdr:cNvCxnSpPr>
      </xdr:nvCxnSpPr>
      <xdr:spPr>
        <a:xfrm>
          <a:off x="428625" y="5286375"/>
          <a:ext cx="942975" cy="1219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114300</xdr:colOff>
      <xdr:row>32</xdr:row>
      <xdr:rowOff>76200</xdr:rowOff>
    </xdr:from>
    <xdr:to>
      <xdr:col>4</xdr:col>
      <xdr:colOff>762000</xdr:colOff>
      <xdr:row>32</xdr:row>
      <xdr:rowOff>95250</xdr:rowOff>
    </xdr:to>
    <xdr:cxnSp macro="">
      <xdr:nvCxnSpPr>
        <xdr:cNvPr id="17" name="Straight Connector 16">
          <a:extLst>
            <a:ext uri="{FF2B5EF4-FFF2-40B4-BE49-F238E27FC236}">
              <a16:creationId xmlns:a16="http://schemas.microsoft.com/office/drawing/2014/main" id="{00000000-0008-0000-0400-000011000000}"/>
            </a:ext>
          </a:extLst>
        </xdr:cNvPr>
        <xdr:cNvCxnSpPr/>
      </xdr:nvCxnSpPr>
      <xdr:spPr>
        <a:xfrm flipV="1">
          <a:off x="2390775" y="6696075"/>
          <a:ext cx="16287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761206</xdr:colOff>
      <xdr:row>31</xdr:row>
      <xdr:rowOff>172244</xdr:rowOff>
    </xdr:from>
    <xdr:to>
      <xdr:col>4</xdr:col>
      <xdr:colOff>762794</xdr:colOff>
      <xdr:row>33</xdr:row>
      <xdr:rowOff>38894</xdr:rowOff>
    </xdr:to>
    <xdr:cxnSp macro="">
      <xdr:nvCxnSpPr>
        <xdr:cNvPr id="19" name="Straight Connector 18">
          <a:extLst>
            <a:ext uri="{FF2B5EF4-FFF2-40B4-BE49-F238E27FC236}">
              <a16:creationId xmlns:a16="http://schemas.microsoft.com/office/drawing/2014/main" id="{00000000-0008-0000-0400-000013000000}"/>
            </a:ext>
          </a:extLst>
        </xdr:cNvPr>
        <xdr:cNvCxnSpPr/>
      </xdr:nvCxnSpPr>
      <xdr:spPr>
        <a:xfrm rot="5400000">
          <a:off x="2905125" y="6524625"/>
          <a:ext cx="266700"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247650</xdr:colOff>
      <xdr:row>19</xdr:row>
      <xdr:rowOff>152400</xdr:rowOff>
    </xdr:from>
    <xdr:to>
      <xdr:col>4</xdr:col>
      <xdr:colOff>895350</xdr:colOff>
      <xdr:row>19</xdr:row>
      <xdr:rowOff>171450</xdr:rowOff>
    </xdr:to>
    <xdr:cxnSp macro="">
      <xdr:nvCxnSpPr>
        <xdr:cNvPr id="20" name="Straight Connector 19">
          <a:extLst>
            <a:ext uri="{FF2B5EF4-FFF2-40B4-BE49-F238E27FC236}">
              <a16:creationId xmlns:a16="http://schemas.microsoft.com/office/drawing/2014/main" id="{00000000-0008-0000-0400-000014000000}"/>
            </a:ext>
          </a:extLst>
        </xdr:cNvPr>
        <xdr:cNvCxnSpPr/>
      </xdr:nvCxnSpPr>
      <xdr:spPr>
        <a:xfrm flipV="1">
          <a:off x="1543050" y="3971925"/>
          <a:ext cx="16287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914400</xdr:colOff>
      <xdr:row>19</xdr:row>
      <xdr:rowOff>95249</xdr:rowOff>
    </xdr:from>
    <xdr:to>
      <xdr:col>5</xdr:col>
      <xdr:colOff>19050</xdr:colOff>
      <xdr:row>20</xdr:row>
      <xdr:rowOff>28575</xdr:rowOff>
    </xdr:to>
    <xdr:sp macro="" textlink="">
      <xdr:nvSpPr>
        <xdr:cNvPr id="21" name="Flowchart: Connector 20">
          <a:extLst>
            <a:ext uri="{FF2B5EF4-FFF2-40B4-BE49-F238E27FC236}">
              <a16:creationId xmlns:a16="http://schemas.microsoft.com/office/drawing/2014/main" id="{00000000-0008-0000-0400-000015000000}"/>
            </a:ext>
          </a:extLst>
        </xdr:cNvPr>
        <xdr:cNvSpPr/>
      </xdr:nvSpPr>
      <xdr:spPr>
        <a:xfrm>
          <a:off x="3190875" y="3914774"/>
          <a:ext cx="85725" cy="133351"/>
        </a:xfrm>
        <a:prstGeom prst="flowChartConnector">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5</xdr:col>
      <xdr:colOff>9525</xdr:colOff>
      <xdr:row>13</xdr:row>
      <xdr:rowOff>57150</xdr:rowOff>
    </xdr:from>
    <xdr:to>
      <xdr:col>6</xdr:col>
      <xdr:colOff>142875</xdr:colOff>
      <xdr:row>19</xdr:row>
      <xdr:rowOff>152400</xdr:rowOff>
    </xdr:to>
    <xdr:cxnSp macro="">
      <xdr:nvCxnSpPr>
        <xdr:cNvPr id="22" name="Straight Connector 21">
          <a:extLst>
            <a:ext uri="{FF2B5EF4-FFF2-40B4-BE49-F238E27FC236}">
              <a16:creationId xmlns:a16="http://schemas.microsoft.com/office/drawing/2014/main" id="{00000000-0008-0000-0400-000016000000}"/>
            </a:ext>
          </a:extLst>
        </xdr:cNvPr>
        <xdr:cNvCxnSpPr/>
      </xdr:nvCxnSpPr>
      <xdr:spPr>
        <a:xfrm flipV="1">
          <a:off x="3267075" y="2676525"/>
          <a:ext cx="1114425" cy="12954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971550</xdr:colOff>
      <xdr:row>19</xdr:row>
      <xdr:rowOff>152400</xdr:rowOff>
    </xdr:from>
    <xdr:to>
      <xdr:col>5</xdr:col>
      <xdr:colOff>933450</xdr:colOff>
      <xdr:row>25</xdr:row>
      <xdr:rowOff>171450</xdr:rowOff>
    </xdr:to>
    <xdr:cxnSp macro="">
      <xdr:nvCxnSpPr>
        <xdr:cNvPr id="23" name="Straight Connector 22">
          <a:extLst>
            <a:ext uri="{FF2B5EF4-FFF2-40B4-BE49-F238E27FC236}">
              <a16:creationId xmlns:a16="http://schemas.microsoft.com/office/drawing/2014/main" id="{00000000-0008-0000-0400-000017000000}"/>
            </a:ext>
          </a:extLst>
        </xdr:cNvPr>
        <xdr:cNvCxnSpPr/>
      </xdr:nvCxnSpPr>
      <xdr:spPr>
        <a:xfrm>
          <a:off x="3248025" y="3971925"/>
          <a:ext cx="942975" cy="1219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142875</xdr:colOff>
      <xdr:row>13</xdr:row>
      <xdr:rowOff>47625</xdr:rowOff>
    </xdr:from>
    <xdr:to>
      <xdr:col>7</xdr:col>
      <xdr:colOff>790575</xdr:colOff>
      <xdr:row>13</xdr:row>
      <xdr:rowOff>66675</xdr:rowOff>
    </xdr:to>
    <xdr:cxnSp macro="">
      <xdr:nvCxnSpPr>
        <xdr:cNvPr id="24" name="Straight Connector 23">
          <a:extLst>
            <a:ext uri="{FF2B5EF4-FFF2-40B4-BE49-F238E27FC236}">
              <a16:creationId xmlns:a16="http://schemas.microsoft.com/office/drawing/2014/main" id="{00000000-0008-0000-0400-000018000000}"/>
            </a:ext>
          </a:extLst>
        </xdr:cNvPr>
        <xdr:cNvCxnSpPr/>
      </xdr:nvCxnSpPr>
      <xdr:spPr>
        <a:xfrm flipV="1">
          <a:off x="4381500" y="2667000"/>
          <a:ext cx="16287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952500</xdr:colOff>
      <xdr:row>25</xdr:row>
      <xdr:rowOff>161925</xdr:rowOff>
    </xdr:from>
    <xdr:to>
      <xdr:col>7</xdr:col>
      <xdr:colOff>733425</xdr:colOff>
      <xdr:row>25</xdr:row>
      <xdr:rowOff>180975</xdr:rowOff>
    </xdr:to>
    <xdr:cxnSp macro="">
      <xdr:nvCxnSpPr>
        <xdr:cNvPr id="25" name="Straight Connector 24">
          <a:extLst>
            <a:ext uri="{FF2B5EF4-FFF2-40B4-BE49-F238E27FC236}">
              <a16:creationId xmlns:a16="http://schemas.microsoft.com/office/drawing/2014/main" id="{00000000-0008-0000-0400-000019000000}"/>
            </a:ext>
          </a:extLst>
        </xdr:cNvPr>
        <xdr:cNvCxnSpPr/>
      </xdr:nvCxnSpPr>
      <xdr:spPr>
        <a:xfrm flipV="1">
          <a:off x="4210050" y="5181600"/>
          <a:ext cx="17430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800100</xdr:colOff>
      <xdr:row>13</xdr:row>
      <xdr:rowOff>19050</xdr:rowOff>
    </xdr:from>
    <xdr:to>
      <xdr:col>7</xdr:col>
      <xdr:colOff>895350</xdr:colOff>
      <xdr:row>13</xdr:row>
      <xdr:rowOff>95250</xdr:rowOff>
    </xdr:to>
    <xdr:sp macro="" textlink="">
      <xdr:nvSpPr>
        <xdr:cNvPr id="27" name="Flowchart: Process 26">
          <a:extLst>
            <a:ext uri="{FF2B5EF4-FFF2-40B4-BE49-F238E27FC236}">
              <a16:creationId xmlns:a16="http://schemas.microsoft.com/office/drawing/2014/main" id="{00000000-0008-0000-0400-00001B000000}"/>
            </a:ext>
          </a:extLst>
        </xdr:cNvPr>
        <xdr:cNvSpPr/>
      </xdr:nvSpPr>
      <xdr:spPr>
        <a:xfrm>
          <a:off x="6019800" y="2638425"/>
          <a:ext cx="95250" cy="76200"/>
        </a:xfrm>
        <a:prstGeom prst="flowChartProcess">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7</xdr:col>
      <xdr:colOff>714374</xdr:colOff>
      <xdr:row>25</xdr:row>
      <xdr:rowOff>104775</xdr:rowOff>
    </xdr:from>
    <xdr:to>
      <xdr:col>7</xdr:col>
      <xdr:colOff>805814</xdr:colOff>
      <xdr:row>25</xdr:row>
      <xdr:rowOff>177927</xdr:rowOff>
    </xdr:to>
    <xdr:sp macro="" textlink="">
      <xdr:nvSpPr>
        <xdr:cNvPr id="29" name="Flowchart: Process 28">
          <a:extLst>
            <a:ext uri="{FF2B5EF4-FFF2-40B4-BE49-F238E27FC236}">
              <a16:creationId xmlns:a16="http://schemas.microsoft.com/office/drawing/2014/main" id="{00000000-0008-0000-0400-00001D000000}"/>
            </a:ext>
          </a:extLst>
        </xdr:cNvPr>
        <xdr:cNvSpPr/>
      </xdr:nvSpPr>
      <xdr:spPr>
        <a:xfrm>
          <a:off x="5934074" y="5124450"/>
          <a:ext cx="91440" cy="73152"/>
        </a:xfrm>
        <a:prstGeom prst="flowChartProcess">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xdr:col>
      <xdr:colOff>800101</xdr:colOff>
      <xdr:row>21</xdr:row>
      <xdr:rowOff>38100</xdr:rowOff>
    </xdr:from>
    <xdr:to>
      <xdr:col>2</xdr:col>
      <xdr:colOff>733426</xdr:colOff>
      <xdr:row>22</xdr:row>
      <xdr:rowOff>104775</xdr:rowOff>
    </xdr:to>
    <xdr:sp macro="" textlink="">
      <xdr:nvSpPr>
        <xdr:cNvPr id="30" name="TextBox 29">
          <a:extLst>
            <a:ext uri="{FF2B5EF4-FFF2-40B4-BE49-F238E27FC236}">
              <a16:creationId xmlns:a16="http://schemas.microsoft.com/office/drawing/2014/main" id="{00000000-0008-0000-0400-00001E000000}"/>
            </a:ext>
          </a:extLst>
        </xdr:cNvPr>
        <xdr:cNvSpPr txBox="1"/>
      </xdr:nvSpPr>
      <xdr:spPr>
        <a:xfrm>
          <a:off x="1114426" y="4257675"/>
          <a:ext cx="914400" cy="2667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100"/>
            <a:t>Test</a:t>
          </a:r>
        </a:p>
      </xdr:txBody>
    </xdr:sp>
    <xdr:clientData/>
  </xdr:twoCellAnchor>
  <xdr:twoCellAnchor>
    <xdr:from>
      <xdr:col>1</xdr:col>
      <xdr:colOff>771524</xdr:colOff>
      <xdr:row>29</xdr:row>
      <xdr:rowOff>0</xdr:rowOff>
    </xdr:from>
    <xdr:to>
      <xdr:col>2</xdr:col>
      <xdr:colOff>504824</xdr:colOff>
      <xdr:row>30</xdr:row>
      <xdr:rowOff>66675</xdr:rowOff>
    </xdr:to>
    <xdr:sp macro="" textlink="">
      <xdr:nvSpPr>
        <xdr:cNvPr id="31" name="TextBox 30">
          <a:extLst>
            <a:ext uri="{FF2B5EF4-FFF2-40B4-BE49-F238E27FC236}">
              <a16:creationId xmlns:a16="http://schemas.microsoft.com/office/drawing/2014/main" id="{00000000-0008-0000-0400-00001F000000}"/>
            </a:ext>
          </a:extLst>
        </xdr:cNvPr>
        <xdr:cNvSpPr txBox="1"/>
      </xdr:nvSpPr>
      <xdr:spPr>
        <a:xfrm>
          <a:off x="1085849" y="5819775"/>
          <a:ext cx="714375" cy="2667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100"/>
            <a:t>No Test</a:t>
          </a:r>
        </a:p>
      </xdr:txBody>
    </xdr:sp>
    <xdr:clientData/>
  </xdr:twoCellAnchor>
  <xdr:twoCellAnchor>
    <xdr:from>
      <xdr:col>5</xdr:col>
      <xdr:colOff>333375</xdr:colOff>
      <xdr:row>17</xdr:row>
      <xdr:rowOff>200024</xdr:rowOff>
    </xdr:from>
    <xdr:to>
      <xdr:col>6</xdr:col>
      <xdr:colOff>390525</xdr:colOff>
      <xdr:row>20</xdr:row>
      <xdr:rowOff>200024</xdr:rowOff>
    </xdr:to>
    <xdr:sp macro="" textlink="">
      <xdr:nvSpPr>
        <xdr:cNvPr id="32" name="TextBox 31">
          <a:extLst>
            <a:ext uri="{FF2B5EF4-FFF2-40B4-BE49-F238E27FC236}">
              <a16:creationId xmlns:a16="http://schemas.microsoft.com/office/drawing/2014/main" id="{00000000-0008-0000-0400-000020000000}"/>
            </a:ext>
          </a:extLst>
        </xdr:cNvPr>
        <xdr:cNvSpPr txBox="1"/>
      </xdr:nvSpPr>
      <xdr:spPr>
        <a:xfrm>
          <a:off x="4572000" y="3619499"/>
          <a:ext cx="1038225" cy="600075"/>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100"/>
            <a:t>Test results</a:t>
          </a:r>
        </a:p>
        <a:p>
          <a:pPr algn="ctr"/>
          <a:r>
            <a:rPr lang="en-US" sz="1100"/>
            <a:t>revealed</a:t>
          </a:r>
        </a:p>
      </xdr:txBody>
    </xdr:sp>
    <xdr:clientData/>
  </xdr:twoCellAnchor>
  <xdr:twoCellAnchor>
    <xdr:from>
      <xdr:col>6</xdr:col>
      <xdr:colOff>285750</xdr:colOff>
      <xdr:row>11</xdr:row>
      <xdr:rowOff>0</xdr:rowOff>
    </xdr:from>
    <xdr:to>
      <xdr:col>7</xdr:col>
      <xdr:colOff>485775</xdr:colOff>
      <xdr:row>12</xdr:row>
      <xdr:rowOff>66675</xdr:rowOff>
    </xdr:to>
    <xdr:sp macro="" textlink="">
      <xdr:nvSpPr>
        <xdr:cNvPr id="33" name="TextBox 32">
          <a:extLst>
            <a:ext uri="{FF2B5EF4-FFF2-40B4-BE49-F238E27FC236}">
              <a16:creationId xmlns:a16="http://schemas.microsoft.com/office/drawing/2014/main" id="{00000000-0008-0000-0400-000021000000}"/>
            </a:ext>
          </a:extLst>
        </xdr:cNvPr>
        <xdr:cNvSpPr txBox="1"/>
      </xdr:nvSpPr>
      <xdr:spPr>
        <a:xfrm>
          <a:off x="5505450" y="2219325"/>
          <a:ext cx="1181100" cy="2667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100"/>
            <a:t>Success</a:t>
          </a:r>
        </a:p>
      </xdr:txBody>
    </xdr:sp>
    <xdr:clientData/>
  </xdr:twoCellAnchor>
  <xdr:twoCellAnchor>
    <xdr:from>
      <xdr:col>6</xdr:col>
      <xdr:colOff>304800</xdr:colOff>
      <xdr:row>24</xdr:row>
      <xdr:rowOff>0</xdr:rowOff>
    </xdr:from>
    <xdr:to>
      <xdr:col>7</xdr:col>
      <xdr:colOff>457199</xdr:colOff>
      <xdr:row>25</xdr:row>
      <xdr:rowOff>66675</xdr:rowOff>
    </xdr:to>
    <xdr:sp macro="" textlink="">
      <xdr:nvSpPr>
        <xdr:cNvPr id="34" name="TextBox 33">
          <a:extLst>
            <a:ext uri="{FF2B5EF4-FFF2-40B4-BE49-F238E27FC236}">
              <a16:creationId xmlns:a16="http://schemas.microsoft.com/office/drawing/2014/main" id="{00000000-0008-0000-0400-000022000000}"/>
            </a:ext>
          </a:extLst>
        </xdr:cNvPr>
        <xdr:cNvSpPr txBox="1"/>
      </xdr:nvSpPr>
      <xdr:spPr>
        <a:xfrm>
          <a:off x="5524500" y="4819650"/>
          <a:ext cx="1133474" cy="2667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100"/>
            <a:t>Failure</a:t>
          </a:r>
        </a:p>
      </xdr:txBody>
    </xdr:sp>
    <xdr:clientData/>
  </xdr:twoCellAnchor>
  <xdr:twoCellAnchor>
    <xdr:from>
      <xdr:col>7</xdr:col>
      <xdr:colOff>805814</xdr:colOff>
      <xdr:row>21</xdr:row>
      <xdr:rowOff>38100</xdr:rowOff>
    </xdr:from>
    <xdr:to>
      <xdr:col>9</xdr:col>
      <xdr:colOff>171450</xdr:colOff>
      <xdr:row>25</xdr:row>
      <xdr:rowOff>141351</xdr:rowOff>
    </xdr:to>
    <xdr:cxnSp macro="">
      <xdr:nvCxnSpPr>
        <xdr:cNvPr id="36" name="Straight Connector 35">
          <a:extLst>
            <a:ext uri="{FF2B5EF4-FFF2-40B4-BE49-F238E27FC236}">
              <a16:creationId xmlns:a16="http://schemas.microsoft.com/office/drawing/2014/main" id="{00000000-0008-0000-0400-000024000000}"/>
            </a:ext>
          </a:extLst>
        </xdr:cNvPr>
        <xdr:cNvCxnSpPr>
          <a:stCxn id="29" idx="3"/>
        </xdr:cNvCxnSpPr>
      </xdr:nvCxnSpPr>
      <xdr:spPr>
        <a:xfrm flipV="1">
          <a:off x="7006589" y="5857875"/>
          <a:ext cx="1327786" cy="90335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895350</xdr:colOff>
      <xdr:row>13</xdr:row>
      <xdr:rowOff>85725</xdr:rowOff>
    </xdr:from>
    <xdr:to>
      <xdr:col>9</xdr:col>
      <xdr:colOff>123825</xdr:colOff>
      <xdr:row>17</xdr:row>
      <xdr:rowOff>180975</xdr:rowOff>
    </xdr:to>
    <xdr:cxnSp macro="">
      <xdr:nvCxnSpPr>
        <xdr:cNvPr id="37" name="Straight Connector 36">
          <a:extLst>
            <a:ext uri="{FF2B5EF4-FFF2-40B4-BE49-F238E27FC236}">
              <a16:creationId xmlns:a16="http://schemas.microsoft.com/office/drawing/2014/main" id="{00000000-0008-0000-0400-000025000000}"/>
            </a:ext>
          </a:extLst>
        </xdr:cNvPr>
        <xdr:cNvCxnSpPr/>
      </xdr:nvCxnSpPr>
      <xdr:spPr>
        <a:xfrm>
          <a:off x="7096125" y="4305300"/>
          <a:ext cx="1190625" cy="895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838200</xdr:colOff>
      <xdr:row>25</xdr:row>
      <xdr:rowOff>161925</xdr:rowOff>
    </xdr:from>
    <xdr:to>
      <xdr:col>9</xdr:col>
      <xdr:colOff>66675</xdr:colOff>
      <xdr:row>30</xdr:row>
      <xdr:rowOff>19050</xdr:rowOff>
    </xdr:to>
    <xdr:cxnSp macro="">
      <xdr:nvCxnSpPr>
        <xdr:cNvPr id="41" name="Straight Connector 40">
          <a:extLst>
            <a:ext uri="{FF2B5EF4-FFF2-40B4-BE49-F238E27FC236}">
              <a16:creationId xmlns:a16="http://schemas.microsoft.com/office/drawing/2014/main" id="{00000000-0008-0000-0400-000029000000}"/>
            </a:ext>
          </a:extLst>
        </xdr:cNvPr>
        <xdr:cNvCxnSpPr/>
      </xdr:nvCxnSpPr>
      <xdr:spPr>
        <a:xfrm>
          <a:off x="7038975" y="6781800"/>
          <a:ext cx="1190625" cy="857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876300</xdr:colOff>
      <xdr:row>8</xdr:row>
      <xdr:rowOff>57150</xdr:rowOff>
    </xdr:from>
    <xdr:to>
      <xdr:col>9</xdr:col>
      <xdr:colOff>200025</xdr:colOff>
      <xdr:row>13</xdr:row>
      <xdr:rowOff>57151</xdr:rowOff>
    </xdr:to>
    <xdr:cxnSp macro="">
      <xdr:nvCxnSpPr>
        <xdr:cNvPr id="42" name="Straight Connector 41">
          <a:extLst>
            <a:ext uri="{FF2B5EF4-FFF2-40B4-BE49-F238E27FC236}">
              <a16:creationId xmlns:a16="http://schemas.microsoft.com/office/drawing/2014/main" id="{00000000-0008-0000-0400-00002A000000}"/>
            </a:ext>
          </a:extLst>
        </xdr:cNvPr>
        <xdr:cNvCxnSpPr/>
      </xdr:nvCxnSpPr>
      <xdr:spPr>
        <a:xfrm flipV="1">
          <a:off x="7077075" y="3276600"/>
          <a:ext cx="1285875" cy="100012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209550</xdr:colOff>
      <xdr:row>8</xdr:row>
      <xdr:rowOff>38100</xdr:rowOff>
    </xdr:from>
    <xdr:to>
      <xdr:col>10</xdr:col>
      <xdr:colOff>857250</xdr:colOff>
      <xdr:row>8</xdr:row>
      <xdr:rowOff>57150</xdr:rowOff>
    </xdr:to>
    <xdr:cxnSp macro="">
      <xdr:nvCxnSpPr>
        <xdr:cNvPr id="43" name="Straight Connector 42">
          <a:extLst>
            <a:ext uri="{FF2B5EF4-FFF2-40B4-BE49-F238E27FC236}">
              <a16:creationId xmlns:a16="http://schemas.microsoft.com/office/drawing/2014/main" id="{00000000-0008-0000-0400-00002B000000}"/>
            </a:ext>
          </a:extLst>
        </xdr:cNvPr>
        <xdr:cNvCxnSpPr/>
      </xdr:nvCxnSpPr>
      <xdr:spPr>
        <a:xfrm flipV="1">
          <a:off x="8372475" y="3257550"/>
          <a:ext cx="16287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123825</xdr:colOff>
      <xdr:row>17</xdr:row>
      <xdr:rowOff>171450</xdr:rowOff>
    </xdr:from>
    <xdr:to>
      <xdr:col>10</xdr:col>
      <xdr:colOff>771525</xdr:colOff>
      <xdr:row>17</xdr:row>
      <xdr:rowOff>190500</xdr:rowOff>
    </xdr:to>
    <xdr:cxnSp macro="">
      <xdr:nvCxnSpPr>
        <xdr:cNvPr id="44" name="Straight Connector 43">
          <a:extLst>
            <a:ext uri="{FF2B5EF4-FFF2-40B4-BE49-F238E27FC236}">
              <a16:creationId xmlns:a16="http://schemas.microsoft.com/office/drawing/2014/main" id="{00000000-0008-0000-0400-00002C000000}"/>
            </a:ext>
          </a:extLst>
        </xdr:cNvPr>
        <xdr:cNvCxnSpPr/>
      </xdr:nvCxnSpPr>
      <xdr:spPr>
        <a:xfrm flipV="1">
          <a:off x="8286750" y="5191125"/>
          <a:ext cx="16287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180975</xdr:colOff>
      <xdr:row>21</xdr:row>
      <xdr:rowOff>0</xdr:rowOff>
    </xdr:from>
    <xdr:to>
      <xdr:col>10</xdr:col>
      <xdr:colOff>828675</xdr:colOff>
      <xdr:row>21</xdr:row>
      <xdr:rowOff>19050</xdr:rowOff>
    </xdr:to>
    <xdr:cxnSp macro="">
      <xdr:nvCxnSpPr>
        <xdr:cNvPr id="45" name="Straight Connector 44">
          <a:extLst>
            <a:ext uri="{FF2B5EF4-FFF2-40B4-BE49-F238E27FC236}">
              <a16:creationId xmlns:a16="http://schemas.microsoft.com/office/drawing/2014/main" id="{00000000-0008-0000-0400-00002D000000}"/>
            </a:ext>
          </a:extLst>
        </xdr:cNvPr>
        <xdr:cNvCxnSpPr/>
      </xdr:nvCxnSpPr>
      <xdr:spPr>
        <a:xfrm flipV="1">
          <a:off x="8343900" y="5819775"/>
          <a:ext cx="16287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66675</xdr:colOff>
      <xdr:row>30</xdr:row>
      <xdr:rowOff>0</xdr:rowOff>
    </xdr:from>
    <xdr:to>
      <xdr:col>10</xdr:col>
      <xdr:colOff>714375</xdr:colOff>
      <xdr:row>30</xdr:row>
      <xdr:rowOff>19050</xdr:rowOff>
    </xdr:to>
    <xdr:cxnSp macro="">
      <xdr:nvCxnSpPr>
        <xdr:cNvPr id="46" name="Straight Connector 45">
          <a:extLst>
            <a:ext uri="{FF2B5EF4-FFF2-40B4-BE49-F238E27FC236}">
              <a16:creationId xmlns:a16="http://schemas.microsoft.com/office/drawing/2014/main" id="{00000000-0008-0000-0400-00002E000000}"/>
            </a:ext>
          </a:extLst>
        </xdr:cNvPr>
        <xdr:cNvCxnSpPr/>
      </xdr:nvCxnSpPr>
      <xdr:spPr>
        <a:xfrm flipV="1">
          <a:off x="8229600" y="7620000"/>
          <a:ext cx="16287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9</xdr:row>
      <xdr:rowOff>142875</xdr:rowOff>
    </xdr:from>
    <xdr:to>
      <xdr:col>9</xdr:col>
      <xdr:colOff>200025</xdr:colOff>
      <xdr:row>11</xdr:row>
      <xdr:rowOff>8001</xdr:rowOff>
    </xdr:to>
    <xdr:sp macro="" textlink="">
      <xdr:nvSpPr>
        <xdr:cNvPr id="47" name="TextBox 46">
          <a:extLst>
            <a:ext uri="{FF2B5EF4-FFF2-40B4-BE49-F238E27FC236}">
              <a16:creationId xmlns:a16="http://schemas.microsoft.com/office/drawing/2014/main" id="{00000000-0008-0000-0400-00002F000000}"/>
            </a:ext>
          </a:extLst>
        </xdr:cNvPr>
        <xdr:cNvSpPr txBox="1"/>
      </xdr:nvSpPr>
      <xdr:spPr>
        <a:xfrm>
          <a:off x="7181850" y="3562350"/>
          <a:ext cx="1181100" cy="265176"/>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100"/>
            <a:t>Invest</a:t>
          </a:r>
        </a:p>
      </xdr:txBody>
    </xdr:sp>
    <xdr:clientData/>
  </xdr:twoCellAnchor>
  <xdr:twoCellAnchor>
    <xdr:from>
      <xdr:col>8</xdr:col>
      <xdr:colOff>0</xdr:colOff>
      <xdr:row>14</xdr:row>
      <xdr:rowOff>152400</xdr:rowOff>
    </xdr:from>
    <xdr:to>
      <xdr:col>9</xdr:col>
      <xdr:colOff>200025</xdr:colOff>
      <xdr:row>16</xdr:row>
      <xdr:rowOff>17526</xdr:rowOff>
    </xdr:to>
    <xdr:sp macro="" textlink="">
      <xdr:nvSpPr>
        <xdr:cNvPr id="48" name="TextBox 47">
          <a:extLst>
            <a:ext uri="{FF2B5EF4-FFF2-40B4-BE49-F238E27FC236}">
              <a16:creationId xmlns:a16="http://schemas.microsoft.com/office/drawing/2014/main" id="{00000000-0008-0000-0400-000030000000}"/>
            </a:ext>
          </a:extLst>
        </xdr:cNvPr>
        <xdr:cNvSpPr txBox="1"/>
      </xdr:nvSpPr>
      <xdr:spPr>
        <a:xfrm>
          <a:off x="7181850" y="4572000"/>
          <a:ext cx="1181100" cy="265176"/>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100"/>
            <a:t>Do not invest</a:t>
          </a:r>
        </a:p>
      </xdr:txBody>
    </xdr:sp>
    <xdr:clientData/>
  </xdr:twoCellAnchor>
  <xdr:twoCellAnchor>
    <xdr:from>
      <xdr:col>8</xdr:col>
      <xdr:colOff>0</xdr:colOff>
      <xdr:row>22</xdr:row>
      <xdr:rowOff>0</xdr:rowOff>
    </xdr:from>
    <xdr:to>
      <xdr:col>9</xdr:col>
      <xdr:colOff>200025</xdr:colOff>
      <xdr:row>23</xdr:row>
      <xdr:rowOff>66675</xdr:rowOff>
    </xdr:to>
    <xdr:sp macro="" textlink="">
      <xdr:nvSpPr>
        <xdr:cNvPr id="49" name="TextBox 48">
          <a:extLst>
            <a:ext uri="{FF2B5EF4-FFF2-40B4-BE49-F238E27FC236}">
              <a16:creationId xmlns:a16="http://schemas.microsoft.com/office/drawing/2014/main" id="{00000000-0008-0000-0400-000031000000}"/>
            </a:ext>
          </a:extLst>
        </xdr:cNvPr>
        <xdr:cNvSpPr txBox="1"/>
      </xdr:nvSpPr>
      <xdr:spPr>
        <a:xfrm>
          <a:off x="7181850" y="6019800"/>
          <a:ext cx="1181100" cy="2667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100"/>
            <a:t>Invest</a:t>
          </a:r>
        </a:p>
      </xdr:txBody>
    </xdr:sp>
    <xdr:clientData/>
  </xdr:twoCellAnchor>
  <xdr:twoCellAnchor>
    <xdr:from>
      <xdr:col>8</xdr:col>
      <xdr:colOff>0</xdr:colOff>
      <xdr:row>27</xdr:row>
      <xdr:rowOff>0</xdr:rowOff>
    </xdr:from>
    <xdr:to>
      <xdr:col>9</xdr:col>
      <xdr:colOff>200025</xdr:colOff>
      <xdr:row>28</xdr:row>
      <xdr:rowOff>66675</xdr:rowOff>
    </xdr:to>
    <xdr:sp macro="" textlink="">
      <xdr:nvSpPr>
        <xdr:cNvPr id="50" name="TextBox 49">
          <a:extLst>
            <a:ext uri="{FF2B5EF4-FFF2-40B4-BE49-F238E27FC236}">
              <a16:creationId xmlns:a16="http://schemas.microsoft.com/office/drawing/2014/main" id="{00000000-0008-0000-0400-000032000000}"/>
            </a:ext>
          </a:extLst>
        </xdr:cNvPr>
        <xdr:cNvSpPr txBox="1"/>
      </xdr:nvSpPr>
      <xdr:spPr>
        <a:xfrm>
          <a:off x="7181850" y="7019925"/>
          <a:ext cx="1181100" cy="2667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100"/>
            <a:t>Do not invest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moliraj/Desktop/Core%202nd%20edition%20Excel%20master/Proofed/Core%20Chapter%2009%20Excel%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ter 9"/>
      <sheetName val="Section 9.2"/>
      <sheetName val="Scenario Summary"/>
      <sheetName val="Section 9.3"/>
      <sheetName val="Section 9.5"/>
      <sheetName val="Master it!"/>
      <sheetName val="Solution"/>
    </sheetNames>
    <sheetDataSet>
      <sheetData sheetId="0"/>
      <sheetData sheetId="1">
        <row r="9">
          <cell r="D9">
            <v>3000</v>
          </cell>
        </row>
        <row r="10">
          <cell r="D10">
            <v>2000000</v>
          </cell>
        </row>
        <row r="11">
          <cell r="D11">
            <v>1000000</v>
          </cell>
        </row>
        <row r="12">
          <cell r="D12">
            <v>1791000000</v>
          </cell>
        </row>
        <row r="14">
          <cell r="D14">
            <v>1500000000</v>
          </cell>
        </row>
        <row r="32">
          <cell r="C32">
            <v>1516738458.9043798</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7"/>
  <sheetViews>
    <sheetView tabSelected="1" workbookViewId="0"/>
  </sheetViews>
  <sheetFormatPr defaultColWidth="9.140625" defaultRowHeight="12.75" x14ac:dyDescent="0.2"/>
  <cols>
    <col min="1" max="3" width="9.140625" style="4"/>
    <col min="4" max="4" width="42.42578125" style="4" customWidth="1"/>
    <col min="5" max="16384" width="9.140625" style="4"/>
  </cols>
  <sheetData>
    <row r="1" spans="1:29" x14ac:dyDescent="0.2">
      <c r="A1" s="16"/>
      <c r="B1" s="16"/>
      <c r="C1" s="16"/>
      <c r="D1" s="16"/>
      <c r="E1" s="16"/>
      <c r="F1" s="16"/>
      <c r="G1" s="16"/>
      <c r="H1" s="16"/>
      <c r="I1" s="16"/>
      <c r="J1" s="16"/>
      <c r="K1" s="16"/>
      <c r="L1" s="16"/>
      <c r="M1" s="3"/>
      <c r="N1" s="3"/>
      <c r="O1" s="3"/>
      <c r="P1" s="3"/>
      <c r="Q1" s="3"/>
      <c r="R1" s="3"/>
      <c r="S1" s="3"/>
      <c r="T1" s="3"/>
      <c r="U1" s="3"/>
      <c r="V1" s="3"/>
      <c r="W1" s="3"/>
      <c r="X1" s="3"/>
      <c r="Y1" s="3"/>
      <c r="Z1" s="3"/>
      <c r="AA1" s="3"/>
      <c r="AB1" s="3"/>
      <c r="AC1" s="3"/>
    </row>
    <row r="2" spans="1:29" x14ac:dyDescent="0.2">
      <c r="A2" s="16"/>
      <c r="B2" s="16"/>
      <c r="C2" s="16"/>
      <c r="D2" s="16"/>
      <c r="E2" s="16"/>
      <c r="F2" s="16"/>
      <c r="G2" s="16"/>
      <c r="H2" s="16"/>
      <c r="I2" s="16"/>
      <c r="J2" s="16"/>
      <c r="K2" s="16"/>
      <c r="L2" s="16"/>
      <c r="M2" s="3"/>
      <c r="N2" s="3"/>
      <c r="O2" s="3"/>
      <c r="P2" s="3"/>
      <c r="Q2" s="3"/>
      <c r="R2" s="3"/>
      <c r="S2" s="3"/>
      <c r="T2" s="3"/>
      <c r="U2" s="3"/>
      <c r="V2" s="3"/>
      <c r="W2" s="3"/>
      <c r="X2" s="3"/>
      <c r="Y2" s="3"/>
      <c r="Z2" s="3"/>
      <c r="AA2" s="3"/>
      <c r="AB2" s="3"/>
      <c r="AC2" s="3"/>
    </row>
    <row r="3" spans="1:29" ht="15.75" x14ac:dyDescent="0.25">
      <c r="A3" s="16"/>
      <c r="B3" s="16"/>
      <c r="C3" s="16"/>
      <c r="D3" s="8" t="s">
        <v>138</v>
      </c>
      <c r="E3" s="7"/>
      <c r="F3" s="7"/>
      <c r="G3" s="16"/>
      <c r="H3" s="16"/>
      <c r="I3" s="16"/>
      <c r="J3" s="16"/>
      <c r="K3" s="16"/>
      <c r="L3" s="16"/>
      <c r="M3" s="3"/>
      <c r="N3" s="3"/>
      <c r="O3" s="3"/>
      <c r="P3" s="3"/>
      <c r="Q3" s="3"/>
      <c r="R3" s="3"/>
      <c r="S3" s="3"/>
      <c r="T3" s="3"/>
      <c r="U3" s="3"/>
      <c r="V3" s="3"/>
      <c r="W3" s="3"/>
      <c r="X3" s="3"/>
      <c r="Y3" s="3"/>
      <c r="Z3" s="3"/>
      <c r="AA3" s="3"/>
      <c r="AB3" s="3"/>
      <c r="AC3" s="3"/>
    </row>
    <row r="4" spans="1:29" ht="15.75" x14ac:dyDescent="0.25">
      <c r="A4" s="16"/>
      <c r="B4" s="16"/>
      <c r="C4" s="16"/>
      <c r="D4" s="9" t="s">
        <v>154</v>
      </c>
      <c r="E4" s="7"/>
      <c r="F4" s="7"/>
      <c r="G4" s="16"/>
      <c r="H4" s="16"/>
      <c r="I4" s="16"/>
      <c r="J4" s="16"/>
      <c r="K4" s="16"/>
      <c r="L4" s="16"/>
      <c r="M4" s="3"/>
      <c r="N4" s="3"/>
      <c r="O4" s="3"/>
      <c r="P4" s="3"/>
      <c r="Q4" s="3"/>
      <c r="R4" s="3"/>
      <c r="S4" s="3"/>
      <c r="T4" s="3"/>
      <c r="U4" s="3"/>
      <c r="V4" s="3"/>
      <c r="W4" s="3"/>
      <c r="X4" s="3"/>
      <c r="Y4" s="3"/>
      <c r="Z4" s="3"/>
      <c r="AA4" s="3"/>
      <c r="AB4" s="3"/>
      <c r="AC4" s="3"/>
    </row>
    <row r="5" spans="1:29" ht="15.75" x14ac:dyDescent="0.25">
      <c r="A5" s="16"/>
      <c r="B5" s="16"/>
      <c r="C5" s="16"/>
      <c r="D5" s="8" t="s">
        <v>52</v>
      </c>
      <c r="E5" s="7"/>
      <c r="F5" s="7"/>
      <c r="G5" s="16"/>
      <c r="H5" s="16"/>
      <c r="I5" s="16"/>
      <c r="J5" s="16"/>
      <c r="K5" s="16"/>
      <c r="L5" s="16"/>
      <c r="M5" s="3"/>
      <c r="N5" s="3"/>
      <c r="O5" s="3"/>
      <c r="P5" s="3"/>
      <c r="Q5" s="3"/>
      <c r="R5" s="3"/>
      <c r="S5" s="3"/>
      <c r="T5" s="3"/>
      <c r="U5" s="3"/>
      <c r="V5" s="3"/>
      <c r="W5" s="3"/>
      <c r="X5" s="3"/>
      <c r="Y5" s="3"/>
      <c r="Z5" s="3"/>
      <c r="AA5" s="3"/>
      <c r="AB5" s="3"/>
      <c r="AC5" s="3"/>
    </row>
    <row r="6" spans="1:29" ht="15.75" x14ac:dyDescent="0.25">
      <c r="A6" s="16"/>
      <c r="B6" s="16"/>
      <c r="C6" s="16"/>
      <c r="D6" s="8" t="s">
        <v>155</v>
      </c>
      <c r="E6" s="7"/>
      <c r="F6" s="7"/>
      <c r="G6" s="16"/>
      <c r="H6" s="16"/>
      <c r="I6" s="16"/>
      <c r="J6" s="16"/>
      <c r="K6" s="16"/>
      <c r="L6" s="16"/>
      <c r="M6" s="3"/>
      <c r="N6" s="3"/>
      <c r="O6" s="3"/>
      <c r="P6" s="3"/>
      <c r="Q6" s="3"/>
      <c r="R6" s="3"/>
      <c r="S6" s="3"/>
      <c r="T6" s="3"/>
      <c r="U6" s="3"/>
      <c r="V6" s="3"/>
      <c r="W6" s="3"/>
      <c r="X6" s="3"/>
      <c r="Y6" s="3"/>
      <c r="Z6" s="3"/>
      <c r="AA6" s="3"/>
      <c r="AB6" s="3"/>
      <c r="AC6" s="3"/>
    </row>
    <row r="7" spans="1:29" x14ac:dyDescent="0.2">
      <c r="A7" s="16"/>
      <c r="B7" s="16"/>
      <c r="C7" s="16"/>
      <c r="D7" s="16"/>
      <c r="E7" s="16"/>
      <c r="F7" s="16"/>
      <c r="G7" s="16"/>
      <c r="H7" s="16"/>
      <c r="I7" s="16"/>
      <c r="J7" s="16"/>
      <c r="K7" s="16"/>
      <c r="L7" s="16"/>
      <c r="M7" s="3"/>
      <c r="N7" s="3"/>
      <c r="O7" s="3"/>
      <c r="P7" s="3"/>
      <c r="Q7" s="3"/>
      <c r="R7" s="3"/>
      <c r="S7" s="3"/>
      <c r="T7" s="3"/>
      <c r="U7" s="3"/>
      <c r="V7" s="3"/>
      <c r="W7" s="3"/>
      <c r="X7" s="3"/>
      <c r="Y7" s="3"/>
      <c r="Z7" s="3"/>
      <c r="AA7" s="3"/>
      <c r="AB7" s="3"/>
      <c r="AC7" s="3"/>
    </row>
    <row r="8" spans="1:29" ht="61.5" x14ac:dyDescent="0.9">
      <c r="A8" s="16"/>
      <c r="B8" s="16"/>
      <c r="C8" s="16"/>
      <c r="D8" s="20" t="s">
        <v>53</v>
      </c>
      <c r="E8" s="16"/>
      <c r="F8" s="5"/>
      <c r="G8" s="16"/>
      <c r="H8" s="16"/>
      <c r="I8" s="16"/>
      <c r="J8" s="16"/>
      <c r="K8" s="16"/>
      <c r="L8" s="16"/>
      <c r="M8" s="3"/>
      <c r="N8" s="3"/>
      <c r="O8" s="3"/>
      <c r="P8" s="3"/>
      <c r="Q8" s="3"/>
      <c r="R8" s="3"/>
      <c r="S8" s="3"/>
      <c r="T8" s="3"/>
      <c r="U8" s="3"/>
      <c r="V8" s="3"/>
      <c r="W8" s="3"/>
      <c r="X8" s="3"/>
      <c r="Y8" s="3"/>
      <c r="Z8" s="3"/>
      <c r="AA8" s="3"/>
      <c r="AB8" s="3"/>
      <c r="AC8" s="3"/>
    </row>
    <row r="9" spans="1:29" x14ac:dyDescent="0.2">
      <c r="A9" s="16"/>
      <c r="B9" s="16"/>
      <c r="C9" s="16"/>
      <c r="D9" s="16"/>
      <c r="E9" s="16"/>
      <c r="F9" s="16"/>
      <c r="G9" s="16"/>
      <c r="H9" s="16"/>
      <c r="I9" s="16"/>
      <c r="J9" s="16"/>
      <c r="K9" s="16"/>
      <c r="L9" s="16"/>
      <c r="M9" s="3"/>
      <c r="N9" s="3"/>
      <c r="O9" s="3"/>
      <c r="P9" s="3"/>
      <c r="Q9" s="3"/>
      <c r="R9" s="3"/>
      <c r="S9" s="3"/>
      <c r="T9" s="3"/>
      <c r="U9" s="3"/>
      <c r="V9" s="3"/>
      <c r="W9" s="3"/>
      <c r="X9" s="3"/>
      <c r="Y9" s="3"/>
      <c r="Z9" s="3"/>
      <c r="AA9" s="3"/>
      <c r="AB9" s="3"/>
      <c r="AC9" s="3"/>
    </row>
    <row r="10" spans="1:29" ht="18.75" x14ac:dyDescent="0.3">
      <c r="A10" s="16"/>
      <c r="B10" s="16"/>
      <c r="C10" s="16"/>
      <c r="D10" s="15" t="s">
        <v>1</v>
      </c>
      <c r="E10" s="15"/>
      <c r="F10" s="15"/>
      <c r="G10" s="15"/>
      <c r="H10" s="16"/>
      <c r="I10" s="16"/>
      <c r="J10" s="16"/>
      <c r="K10" s="16"/>
      <c r="L10" s="16"/>
      <c r="M10" s="3"/>
      <c r="N10" s="3"/>
      <c r="O10" s="3"/>
      <c r="P10" s="3"/>
      <c r="Q10" s="3"/>
      <c r="R10" s="3"/>
      <c r="S10" s="3"/>
      <c r="T10" s="3"/>
      <c r="U10" s="3"/>
      <c r="V10" s="3"/>
      <c r="W10" s="3"/>
      <c r="X10" s="3"/>
      <c r="Y10" s="3"/>
      <c r="Z10" s="3"/>
      <c r="AA10" s="3"/>
      <c r="AB10" s="3"/>
      <c r="AC10" s="3"/>
    </row>
    <row r="11" spans="1:29" ht="18.75" x14ac:dyDescent="0.3">
      <c r="A11" s="16"/>
      <c r="B11" s="16"/>
      <c r="C11" s="16"/>
      <c r="D11" s="15"/>
      <c r="E11" s="15"/>
      <c r="F11" s="15"/>
      <c r="G11" s="15"/>
      <c r="H11" s="16"/>
      <c r="I11" s="16"/>
      <c r="J11" s="16"/>
      <c r="K11" s="16"/>
      <c r="L11" s="16"/>
      <c r="M11" s="3"/>
      <c r="N11" s="3"/>
      <c r="O11" s="3"/>
      <c r="P11" s="3"/>
      <c r="Q11" s="3"/>
      <c r="R11" s="3"/>
      <c r="S11" s="3"/>
      <c r="T11" s="3"/>
      <c r="U11" s="3"/>
      <c r="V11" s="3"/>
      <c r="W11" s="3"/>
      <c r="X11" s="3"/>
      <c r="Y11" s="3"/>
      <c r="Z11" s="3"/>
      <c r="AA11" s="3"/>
      <c r="AB11" s="3"/>
      <c r="AC11" s="3"/>
    </row>
    <row r="12" spans="1:29" ht="23.45" customHeight="1" x14ac:dyDescent="0.3">
      <c r="A12" s="16"/>
      <c r="B12" s="16"/>
      <c r="C12" s="16"/>
      <c r="D12" s="15"/>
      <c r="E12" s="15"/>
      <c r="F12" s="15"/>
      <c r="G12" s="15"/>
      <c r="H12" s="16"/>
      <c r="I12" s="16"/>
      <c r="J12" s="16"/>
      <c r="K12" s="16"/>
      <c r="L12" s="16"/>
      <c r="M12" s="3"/>
      <c r="N12" s="3"/>
      <c r="O12" s="3"/>
      <c r="P12" s="3"/>
      <c r="Q12" s="3"/>
      <c r="R12" s="3"/>
      <c r="S12" s="3"/>
      <c r="T12" s="3"/>
      <c r="U12" s="3"/>
      <c r="V12" s="3"/>
      <c r="W12" s="3"/>
      <c r="X12" s="3"/>
      <c r="Y12" s="3"/>
      <c r="Z12" s="3"/>
      <c r="AA12" s="3"/>
      <c r="AB12" s="3"/>
      <c r="AC12" s="3"/>
    </row>
    <row r="13" spans="1:29" ht="23.45" customHeight="1" x14ac:dyDescent="0.3">
      <c r="A13" s="16"/>
      <c r="B13" s="16"/>
      <c r="C13" s="16"/>
      <c r="F13" s="15"/>
      <c r="G13" s="16"/>
      <c r="H13" s="16"/>
      <c r="I13" s="16"/>
      <c r="J13" s="16"/>
      <c r="K13" s="16"/>
      <c r="L13" s="3"/>
      <c r="M13" s="3"/>
      <c r="N13" s="3"/>
      <c r="O13" s="3"/>
      <c r="P13" s="3"/>
      <c r="Q13" s="3"/>
      <c r="R13" s="3"/>
      <c r="S13" s="3"/>
      <c r="T13" s="3"/>
      <c r="U13" s="3"/>
      <c r="V13" s="3"/>
      <c r="W13" s="3"/>
      <c r="X13" s="3"/>
      <c r="Y13" s="3"/>
      <c r="Z13" s="3"/>
      <c r="AA13" s="3"/>
      <c r="AB13" s="3"/>
    </row>
    <row r="14" spans="1:29" ht="23.45" customHeight="1" x14ac:dyDescent="0.3">
      <c r="A14" s="16"/>
      <c r="B14" s="16"/>
      <c r="C14" s="16"/>
      <c r="F14" s="15"/>
      <c r="G14" s="16"/>
      <c r="H14" s="16"/>
      <c r="I14" s="16"/>
      <c r="J14" s="16"/>
      <c r="K14" s="16"/>
      <c r="L14" s="3"/>
      <c r="M14" s="3"/>
      <c r="N14" s="3"/>
      <c r="O14" s="3"/>
      <c r="P14" s="3"/>
      <c r="Q14" s="3"/>
      <c r="R14" s="3"/>
      <c r="S14" s="3"/>
      <c r="T14" s="3"/>
      <c r="U14" s="3"/>
      <c r="V14" s="3"/>
      <c r="W14" s="3"/>
      <c r="X14" s="3"/>
      <c r="Y14" s="3"/>
      <c r="Z14" s="3"/>
      <c r="AA14" s="3"/>
      <c r="AB14" s="3"/>
    </row>
    <row r="15" spans="1:29" ht="23.45" customHeight="1" x14ac:dyDescent="0.3">
      <c r="A15" s="16"/>
      <c r="B15" s="16"/>
      <c r="C15" s="16"/>
      <c r="F15" s="15"/>
      <c r="G15" s="16"/>
      <c r="H15" s="16"/>
      <c r="I15" s="16"/>
      <c r="J15" s="16"/>
      <c r="K15" s="16"/>
      <c r="L15" s="3"/>
      <c r="M15" s="3"/>
      <c r="N15" s="3"/>
      <c r="O15" s="3"/>
      <c r="P15" s="3"/>
      <c r="Q15" s="3"/>
      <c r="R15" s="3"/>
      <c r="S15" s="3"/>
      <c r="T15" s="3"/>
      <c r="U15" s="3"/>
      <c r="V15" s="3"/>
      <c r="W15" s="3"/>
      <c r="X15" s="3"/>
      <c r="Y15" s="3"/>
      <c r="Z15" s="3"/>
      <c r="AA15" s="3"/>
      <c r="AB15" s="3"/>
    </row>
    <row r="16" spans="1:29" ht="23.45" customHeight="1" x14ac:dyDescent="0.3">
      <c r="A16" s="16"/>
      <c r="B16" s="16"/>
      <c r="C16" s="16"/>
      <c r="F16" s="15"/>
      <c r="G16" s="16"/>
      <c r="H16" s="16"/>
      <c r="I16" s="16"/>
      <c r="J16" s="16"/>
      <c r="K16" s="16"/>
      <c r="L16" s="3"/>
      <c r="M16" s="3"/>
      <c r="N16" s="3"/>
      <c r="O16" s="3"/>
      <c r="P16" s="3"/>
      <c r="Q16" s="3"/>
      <c r="R16" s="3"/>
      <c r="S16" s="3"/>
      <c r="T16" s="3"/>
      <c r="U16" s="3"/>
      <c r="V16" s="3"/>
      <c r="W16" s="3"/>
      <c r="X16" s="3"/>
      <c r="Y16" s="3"/>
      <c r="Z16" s="3"/>
      <c r="AA16" s="3"/>
      <c r="AB16" s="3"/>
    </row>
    <row r="17" spans="1:29" ht="23.45" customHeight="1" x14ac:dyDescent="0.3">
      <c r="A17" s="16"/>
      <c r="B17" s="16"/>
      <c r="C17" s="16"/>
      <c r="F17" s="15"/>
      <c r="G17" s="16"/>
      <c r="H17" s="16"/>
      <c r="I17" s="16"/>
      <c r="J17" s="16"/>
      <c r="K17" s="16"/>
      <c r="L17" s="3"/>
      <c r="M17" s="3"/>
      <c r="N17" s="3"/>
      <c r="O17" s="3"/>
      <c r="P17" s="3"/>
      <c r="Q17" s="3"/>
      <c r="R17" s="3"/>
      <c r="S17" s="3"/>
      <c r="T17" s="3"/>
      <c r="U17" s="3"/>
      <c r="V17" s="3"/>
      <c r="W17" s="3"/>
      <c r="X17" s="3"/>
      <c r="Y17" s="3"/>
      <c r="Z17" s="3"/>
      <c r="AA17" s="3"/>
      <c r="AB17" s="3"/>
    </row>
    <row r="18" spans="1:29" ht="23.45" customHeight="1" x14ac:dyDescent="0.3">
      <c r="A18" s="16"/>
      <c r="B18" s="16"/>
      <c r="C18" s="16"/>
      <c r="F18" s="15"/>
      <c r="G18" s="16"/>
      <c r="H18" s="16"/>
      <c r="I18" s="16"/>
      <c r="J18" s="16"/>
      <c r="K18" s="16"/>
      <c r="L18" s="3"/>
      <c r="M18" s="3"/>
      <c r="N18" s="3"/>
      <c r="O18" s="3"/>
      <c r="P18" s="3"/>
      <c r="Q18" s="3"/>
      <c r="R18" s="3"/>
      <c r="S18" s="3"/>
      <c r="T18" s="3"/>
      <c r="U18" s="3"/>
      <c r="V18" s="3"/>
      <c r="W18" s="3"/>
      <c r="X18" s="3"/>
      <c r="Y18" s="3"/>
      <c r="Z18" s="3"/>
      <c r="AA18" s="3"/>
      <c r="AB18" s="3"/>
    </row>
    <row r="19" spans="1:29" s="114" customFormat="1" ht="23.45" customHeight="1" x14ac:dyDescent="0.3">
      <c r="A19" s="116"/>
      <c r="B19" s="116"/>
      <c r="C19" s="116"/>
      <c r="F19" s="115"/>
      <c r="G19" s="116"/>
      <c r="H19" s="116"/>
      <c r="I19" s="116"/>
      <c r="J19" s="116"/>
      <c r="K19" s="116"/>
      <c r="L19" s="113"/>
      <c r="M19" s="113"/>
      <c r="N19" s="113"/>
      <c r="O19" s="113"/>
      <c r="P19" s="113"/>
      <c r="Q19" s="113"/>
      <c r="R19" s="113"/>
      <c r="S19" s="113"/>
      <c r="T19" s="113"/>
      <c r="U19" s="113"/>
      <c r="V19" s="113"/>
      <c r="W19" s="113"/>
      <c r="X19" s="113"/>
      <c r="Y19" s="113"/>
      <c r="Z19" s="113"/>
      <c r="AA19" s="113"/>
      <c r="AB19" s="113"/>
    </row>
    <row r="20" spans="1:29" ht="18.75" x14ac:dyDescent="0.3">
      <c r="A20" s="16"/>
      <c r="B20" s="16"/>
      <c r="C20" s="16"/>
      <c r="D20" s="15"/>
      <c r="E20" s="16"/>
      <c r="F20" s="16"/>
      <c r="G20" s="16"/>
      <c r="H20" s="16"/>
      <c r="I20" s="16"/>
      <c r="J20" s="16"/>
      <c r="K20" s="16"/>
      <c r="L20" s="16"/>
      <c r="M20" s="3"/>
      <c r="N20" s="3"/>
      <c r="O20" s="3"/>
      <c r="P20" s="3"/>
      <c r="Q20" s="3"/>
      <c r="R20" s="3"/>
      <c r="S20" s="3"/>
      <c r="T20" s="3"/>
      <c r="U20" s="3"/>
      <c r="V20" s="3"/>
      <c r="W20" s="3"/>
      <c r="X20" s="3"/>
      <c r="Y20" s="3"/>
      <c r="Z20" s="3"/>
      <c r="AA20" s="3"/>
      <c r="AB20" s="3"/>
      <c r="AC20" s="3"/>
    </row>
    <row r="21" spans="1:29" s="114" customFormat="1" ht="18.75" x14ac:dyDescent="0.3">
      <c r="A21" s="116"/>
      <c r="B21" s="116"/>
      <c r="C21" s="116"/>
      <c r="D21" s="115" t="s">
        <v>105</v>
      </c>
      <c r="E21" s="116"/>
      <c r="F21" s="116"/>
      <c r="G21" s="116"/>
      <c r="H21" s="116"/>
      <c r="I21" s="116"/>
      <c r="J21" s="116"/>
      <c r="K21" s="116"/>
      <c r="L21" s="116"/>
      <c r="M21" s="113"/>
      <c r="N21" s="113"/>
      <c r="O21" s="113"/>
      <c r="P21" s="113"/>
      <c r="Q21" s="113"/>
      <c r="R21" s="113"/>
      <c r="S21" s="113"/>
      <c r="T21" s="113"/>
      <c r="U21" s="113"/>
      <c r="V21" s="113"/>
      <c r="W21" s="113"/>
      <c r="X21" s="113"/>
      <c r="Y21" s="113"/>
      <c r="Z21" s="113"/>
      <c r="AA21" s="113"/>
      <c r="AB21" s="113"/>
      <c r="AC21" s="113"/>
    </row>
    <row r="22" spans="1:29" s="114" customFormat="1" ht="18.75" x14ac:dyDescent="0.3">
      <c r="A22" s="116"/>
      <c r="B22" s="116"/>
      <c r="C22" s="116"/>
      <c r="D22" s="115"/>
      <c r="E22" s="116"/>
      <c r="F22" s="116"/>
      <c r="G22" s="116"/>
      <c r="H22" s="116"/>
      <c r="I22" s="116"/>
      <c r="J22" s="116"/>
      <c r="K22" s="116"/>
      <c r="L22" s="116"/>
      <c r="M22" s="113"/>
      <c r="N22" s="113"/>
      <c r="O22" s="113"/>
      <c r="P22" s="113"/>
      <c r="Q22" s="113"/>
      <c r="R22" s="113"/>
      <c r="S22" s="113"/>
      <c r="T22" s="113"/>
      <c r="U22" s="113"/>
      <c r="V22" s="113"/>
      <c r="W22" s="113"/>
      <c r="X22" s="113"/>
      <c r="Y22" s="113"/>
      <c r="Z22" s="113"/>
      <c r="AA22" s="113"/>
      <c r="AB22" s="113"/>
      <c r="AC22" s="113"/>
    </row>
    <row r="23" spans="1:29" ht="18.75" x14ac:dyDescent="0.3">
      <c r="A23" s="16"/>
      <c r="B23" s="16"/>
      <c r="C23" s="16"/>
      <c r="D23" s="15" t="s">
        <v>2</v>
      </c>
      <c r="E23" s="16"/>
      <c r="F23" s="16"/>
      <c r="G23" s="16"/>
      <c r="H23" s="16"/>
      <c r="I23" s="16"/>
      <c r="J23" s="16"/>
      <c r="K23" s="16"/>
      <c r="L23" s="16"/>
      <c r="M23" s="3"/>
      <c r="N23" s="3"/>
      <c r="O23" s="3"/>
      <c r="P23" s="3"/>
      <c r="Q23" s="3"/>
      <c r="R23" s="3"/>
      <c r="S23" s="3"/>
      <c r="T23" s="3"/>
      <c r="U23" s="3"/>
      <c r="V23" s="3"/>
      <c r="W23" s="3"/>
      <c r="X23" s="3"/>
      <c r="Y23" s="3"/>
      <c r="Z23" s="3"/>
      <c r="AA23" s="3"/>
      <c r="AB23" s="3"/>
      <c r="AC23" s="3"/>
    </row>
    <row r="24" spans="1:29" ht="18.75" x14ac:dyDescent="0.3">
      <c r="A24" s="16"/>
      <c r="B24" s="16"/>
      <c r="C24" s="16"/>
      <c r="D24" s="15"/>
      <c r="E24" s="16"/>
      <c r="F24" s="16"/>
      <c r="G24" s="16"/>
      <c r="H24" s="16"/>
      <c r="I24" s="16"/>
      <c r="J24" s="16"/>
      <c r="K24" s="16"/>
      <c r="L24" s="16"/>
      <c r="M24" s="3"/>
      <c r="N24" s="3"/>
      <c r="O24" s="3"/>
      <c r="P24" s="3"/>
      <c r="Q24" s="3"/>
      <c r="R24" s="3"/>
      <c r="S24" s="3"/>
      <c r="T24" s="3"/>
      <c r="U24" s="3"/>
      <c r="V24" s="3"/>
      <c r="W24" s="3"/>
      <c r="X24" s="3"/>
      <c r="Y24" s="3"/>
      <c r="Z24" s="3"/>
      <c r="AA24" s="3"/>
      <c r="AB24" s="3"/>
      <c r="AC24" s="3"/>
    </row>
    <row r="25" spans="1:29" ht="18.75" x14ac:dyDescent="0.3">
      <c r="A25" s="16"/>
      <c r="B25" s="16"/>
      <c r="C25" s="16"/>
      <c r="D25" s="139" t="s">
        <v>47</v>
      </c>
      <c r="E25" s="16"/>
      <c r="F25" s="16"/>
      <c r="G25" s="16"/>
      <c r="H25" s="16"/>
      <c r="I25" s="16"/>
      <c r="J25" s="16"/>
      <c r="K25" s="16"/>
      <c r="L25" s="16"/>
      <c r="M25" s="3"/>
      <c r="N25" s="3"/>
      <c r="O25" s="3"/>
      <c r="P25" s="3"/>
      <c r="Q25" s="3"/>
      <c r="R25" s="3"/>
      <c r="S25" s="3"/>
      <c r="T25" s="3"/>
      <c r="U25" s="3"/>
      <c r="V25" s="3"/>
      <c r="W25" s="3"/>
      <c r="X25" s="3"/>
      <c r="Y25" s="3"/>
      <c r="Z25" s="3"/>
      <c r="AA25" s="3"/>
      <c r="AB25" s="3"/>
      <c r="AC25" s="3"/>
    </row>
    <row r="26" spans="1:29" ht="18.75" x14ac:dyDescent="0.3">
      <c r="A26" s="16"/>
      <c r="B26" s="16"/>
      <c r="C26" s="16"/>
      <c r="D26" s="140" t="s">
        <v>48</v>
      </c>
      <c r="E26" s="16"/>
      <c r="F26" s="16"/>
      <c r="G26" s="16"/>
      <c r="H26" s="16"/>
      <c r="I26" s="16"/>
      <c r="J26" s="16"/>
      <c r="K26" s="16"/>
      <c r="L26" s="16"/>
      <c r="M26" s="3"/>
      <c r="N26" s="3"/>
      <c r="O26" s="3"/>
      <c r="P26" s="3"/>
      <c r="Q26" s="3"/>
      <c r="R26" s="3"/>
      <c r="S26" s="3"/>
      <c r="T26" s="3"/>
      <c r="U26" s="3"/>
      <c r="V26" s="3"/>
      <c r="W26" s="3"/>
      <c r="X26" s="3"/>
      <c r="Y26" s="3"/>
      <c r="Z26" s="3"/>
      <c r="AA26" s="3"/>
      <c r="AB26" s="3"/>
      <c r="AC26" s="3"/>
    </row>
    <row r="27" spans="1:29" ht="15.75" x14ac:dyDescent="0.25">
      <c r="A27" s="16"/>
      <c r="B27" s="16"/>
      <c r="C27" s="16"/>
      <c r="D27" s="10"/>
      <c r="E27" s="16"/>
      <c r="F27" s="16"/>
      <c r="G27" s="16"/>
      <c r="H27" s="16"/>
      <c r="I27" s="16"/>
      <c r="J27" s="16"/>
      <c r="K27" s="16"/>
      <c r="L27" s="16"/>
      <c r="M27" s="3"/>
      <c r="N27" s="3"/>
      <c r="O27" s="3"/>
      <c r="P27" s="3"/>
      <c r="Q27" s="3"/>
      <c r="R27" s="3"/>
      <c r="S27" s="3"/>
      <c r="T27" s="3"/>
      <c r="U27" s="3"/>
      <c r="V27" s="3"/>
      <c r="W27" s="3"/>
      <c r="X27" s="3"/>
      <c r="Y27" s="3"/>
      <c r="Z27" s="3"/>
      <c r="AA27" s="3"/>
      <c r="AB27" s="3"/>
      <c r="AC27" s="3"/>
    </row>
    <row r="28" spans="1:29" ht="15.75" x14ac:dyDescent="0.25">
      <c r="A28" s="16"/>
      <c r="B28" s="16"/>
      <c r="C28" s="16"/>
      <c r="D28" s="11" t="s">
        <v>0</v>
      </c>
      <c r="E28" s="16"/>
      <c r="F28" s="16"/>
      <c r="G28" s="16"/>
      <c r="H28" s="16"/>
      <c r="I28" s="16"/>
      <c r="J28" s="16"/>
      <c r="K28" s="16"/>
      <c r="L28" s="16"/>
      <c r="M28" s="3"/>
      <c r="N28" s="3"/>
      <c r="O28" s="3"/>
      <c r="P28" s="3"/>
      <c r="Q28" s="3"/>
      <c r="R28" s="3"/>
      <c r="S28" s="3"/>
      <c r="T28" s="3"/>
      <c r="U28" s="3"/>
      <c r="V28" s="3"/>
      <c r="W28" s="3"/>
      <c r="X28" s="3"/>
      <c r="Y28" s="3"/>
      <c r="Z28" s="3"/>
      <c r="AA28" s="3"/>
      <c r="AB28" s="3"/>
      <c r="AC28" s="3"/>
    </row>
    <row r="29" spans="1:29" ht="15.75" x14ac:dyDescent="0.25">
      <c r="A29" s="16"/>
      <c r="B29" s="16"/>
      <c r="C29" s="16"/>
      <c r="D29" s="11" t="s">
        <v>3</v>
      </c>
      <c r="E29" s="16"/>
      <c r="F29" s="16"/>
      <c r="G29" s="16"/>
      <c r="H29" s="16"/>
      <c r="I29" s="16"/>
      <c r="J29" s="16"/>
      <c r="K29" s="16"/>
      <c r="L29" s="16"/>
      <c r="M29" s="3"/>
      <c r="N29" s="3"/>
      <c r="O29" s="3"/>
      <c r="P29" s="3"/>
      <c r="Q29" s="3"/>
      <c r="R29" s="3"/>
      <c r="S29" s="3"/>
      <c r="T29" s="3"/>
      <c r="U29" s="3"/>
      <c r="V29" s="3"/>
      <c r="W29" s="3"/>
      <c r="X29" s="3"/>
      <c r="Y29" s="3"/>
      <c r="Z29" s="3"/>
      <c r="AA29" s="3"/>
      <c r="AB29" s="3"/>
      <c r="AC29" s="3"/>
    </row>
    <row r="30" spans="1:29" ht="15.75" x14ac:dyDescent="0.25">
      <c r="A30" s="16"/>
      <c r="B30" s="16"/>
      <c r="C30" s="16"/>
      <c r="D30" s="11" t="s">
        <v>139</v>
      </c>
      <c r="E30" s="16"/>
      <c r="F30" s="16"/>
      <c r="G30" s="16"/>
      <c r="H30" s="16"/>
      <c r="I30" s="16"/>
      <c r="J30" s="16"/>
      <c r="K30" s="16"/>
      <c r="L30" s="16"/>
      <c r="M30" s="3"/>
      <c r="N30" s="3"/>
      <c r="O30" s="3"/>
      <c r="P30" s="3"/>
      <c r="Q30" s="3"/>
      <c r="R30" s="3"/>
      <c r="S30" s="3"/>
      <c r="T30" s="3"/>
      <c r="U30" s="3"/>
      <c r="V30" s="3"/>
      <c r="W30" s="3"/>
      <c r="X30" s="3"/>
      <c r="Y30" s="3"/>
      <c r="Z30" s="3"/>
      <c r="AA30" s="3"/>
      <c r="AB30" s="3"/>
      <c r="AC30" s="3"/>
    </row>
    <row r="31" spans="1:29" ht="15.75" x14ac:dyDescent="0.25">
      <c r="A31" s="16"/>
      <c r="B31" s="16"/>
      <c r="C31" s="16"/>
      <c r="D31" s="11" t="s">
        <v>4</v>
      </c>
      <c r="E31" s="16"/>
      <c r="F31" s="16"/>
      <c r="G31" s="16"/>
      <c r="H31" s="16"/>
      <c r="I31" s="16"/>
      <c r="J31" s="16"/>
      <c r="K31" s="16"/>
      <c r="L31" s="16"/>
      <c r="M31" s="3"/>
      <c r="N31" s="3"/>
      <c r="O31" s="3"/>
      <c r="P31" s="3"/>
      <c r="Q31" s="3"/>
      <c r="R31" s="3"/>
      <c r="S31" s="3"/>
      <c r="T31" s="3"/>
      <c r="U31" s="3"/>
      <c r="V31" s="3"/>
      <c r="W31" s="3"/>
      <c r="X31" s="3"/>
      <c r="Y31" s="3"/>
      <c r="Z31" s="3"/>
      <c r="AA31" s="3"/>
      <c r="AB31" s="3"/>
      <c r="AC31" s="3"/>
    </row>
    <row r="32" spans="1:29" ht="15.75" x14ac:dyDescent="0.25">
      <c r="A32" s="16"/>
      <c r="B32" s="16"/>
      <c r="C32" s="16"/>
      <c r="D32" s="12" t="s">
        <v>49</v>
      </c>
      <c r="E32" s="16"/>
      <c r="F32" s="16"/>
      <c r="G32" s="16"/>
      <c r="H32" s="16"/>
      <c r="I32" s="16"/>
      <c r="J32" s="16"/>
      <c r="K32" s="16"/>
      <c r="L32" s="16"/>
      <c r="M32" s="3"/>
      <c r="N32" s="3"/>
      <c r="O32" s="3"/>
      <c r="P32" s="3"/>
      <c r="Q32" s="3"/>
      <c r="R32" s="3"/>
      <c r="S32" s="3"/>
      <c r="T32" s="3"/>
      <c r="U32" s="3"/>
      <c r="V32" s="3"/>
      <c r="W32" s="3"/>
      <c r="X32" s="3"/>
      <c r="Y32" s="3"/>
      <c r="Z32" s="3"/>
      <c r="AA32" s="3"/>
      <c r="AB32" s="3"/>
      <c r="AC32" s="3"/>
    </row>
    <row r="33" spans="1:29" ht="15.75" x14ac:dyDescent="0.25">
      <c r="A33" s="16"/>
      <c r="B33" s="16"/>
      <c r="C33" s="16"/>
      <c r="D33" s="12" t="s">
        <v>5</v>
      </c>
      <c r="E33" s="16"/>
      <c r="F33" s="16"/>
      <c r="G33" s="16"/>
      <c r="H33" s="16"/>
      <c r="I33" s="16"/>
      <c r="J33" s="16"/>
      <c r="K33" s="16"/>
      <c r="L33" s="16"/>
      <c r="M33" s="3"/>
      <c r="N33" s="3"/>
      <c r="O33" s="3"/>
      <c r="P33" s="3"/>
      <c r="Q33" s="3"/>
      <c r="R33" s="3"/>
      <c r="S33" s="3"/>
      <c r="T33" s="3"/>
      <c r="U33" s="3"/>
      <c r="V33" s="3"/>
      <c r="W33" s="3"/>
      <c r="X33" s="3"/>
      <c r="Y33" s="3"/>
      <c r="Z33" s="3"/>
      <c r="AA33" s="3"/>
      <c r="AB33" s="3"/>
      <c r="AC33" s="3"/>
    </row>
    <row r="34" spans="1:29" x14ac:dyDescent="0.2">
      <c r="A34" s="16"/>
      <c r="B34" s="16"/>
      <c r="C34" s="16"/>
      <c r="D34" s="16"/>
      <c r="E34" s="16"/>
      <c r="F34" s="16"/>
      <c r="G34" s="16"/>
      <c r="H34" s="16"/>
      <c r="I34" s="16"/>
      <c r="J34" s="16"/>
      <c r="K34" s="16"/>
      <c r="L34" s="16"/>
      <c r="M34" s="3"/>
      <c r="N34" s="3"/>
      <c r="O34" s="3"/>
      <c r="P34" s="3"/>
      <c r="Q34" s="3"/>
      <c r="R34" s="3"/>
      <c r="S34" s="3"/>
      <c r="T34" s="3"/>
      <c r="U34" s="3"/>
      <c r="V34" s="3"/>
      <c r="W34" s="3"/>
      <c r="X34" s="3"/>
      <c r="Y34" s="3"/>
      <c r="Z34" s="3"/>
      <c r="AA34" s="3"/>
      <c r="AB34" s="3"/>
      <c r="AC34" s="3"/>
    </row>
    <row r="35" spans="1:29" x14ac:dyDescent="0.2">
      <c r="A35" s="16"/>
      <c r="B35" s="16"/>
      <c r="C35" s="16"/>
      <c r="D35" s="16"/>
      <c r="E35" s="16"/>
      <c r="F35" s="16"/>
      <c r="G35" s="16"/>
      <c r="H35" s="16"/>
      <c r="I35" s="16"/>
      <c r="J35" s="16"/>
      <c r="K35" s="16"/>
      <c r="L35" s="16"/>
      <c r="M35" s="3"/>
      <c r="N35" s="3"/>
      <c r="O35" s="3"/>
      <c r="P35" s="3"/>
      <c r="Q35" s="3"/>
      <c r="R35" s="3"/>
      <c r="S35" s="3"/>
      <c r="T35" s="3"/>
      <c r="U35" s="3"/>
      <c r="V35" s="3"/>
      <c r="W35" s="3"/>
      <c r="X35" s="3"/>
      <c r="Y35" s="3"/>
      <c r="Z35" s="3"/>
      <c r="AA35" s="3"/>
      <c r="AB35" s="3"/>
      <c r="AC35" s="3"/>
    </row>
    <row r="36" spans="1:29" x14ac:dyDescent="0.2">
      <c r="A36" s="16"/>
      <c r="B36" s="16"/>
      <c r="C36" s="16"/>
      <c r="D36" s="16"/>
      <c r="E36" s="16"/>
      <c r="F36" s="16"/>
      <c r="G36" s="16"/>
      <c r="H36" s="16"/>
      <c r="I36" s="16"/>
      <c r="J36" s="16"/>
      <c r="K36" s="16"/>
      <c r="L36" s="16"/>
      <c r="M36" s="3"/>
      <c r="N36" s="3"/>
      <c r="O36" s="3"/>
      <c r="P36" s="3"/>
      <c r="Q36" s="3"/>
      <c r="R36" s="3"/>
      <c r="S36" s="3"/>
      <c r="T36" s="3"/>
      <c r="U36" s="3"/>
      <c r="V36" s="3"/>
      <c r="W36" s="3"/>
      <c r="X36" s="3"/>
      <c r="Y36" s="3"/>
      <c r="Z36" s="3"/>
      <c r="AA36" s="3"/>
      <c r="AB36" s="3"/>
      <c r="AC36" s="3"/>
    </row>
    <row r="37" spans="1:29" x14ac:dyDescent="0.2">
      <c r="A37" s="16"/>
      <c r="B37" s="16"/>
      <c r="C37" s="16"/>
      <c r="D37" s="16"/>
      <c r="E37" s="16"/>
      <c r="F37" s="16"/>
      <c r="G37" s="16"/>
      <c r="H37" s="16"/>
      <c r="I37" s="16"/>
      <c r="J37" s="16"/>
      <c r="K37" s="16"/>
      <c r="L37" s="16"/>
      <c r="M37" s="3"/>
      <c r="N37" s="3"/>
      <c r="O37" s="3"/>
      <c r="P37" s="3"/>
      <c r="Q37" s="3"/>
      <c r="R37" s="3"/>
      <c r="S37" s="3"/>
      <c r="T37" s="3"/>
      <c r="U37" s="3"/>
      <c r="V37" s="3"/>
      <c r="W37" s="3"/>
      <c r="X37" s="3"/>
      <c r="Y37" s="3"/>
      <c r="Z37" s="3"/>
      <c r="AA37" s="3"/>
      <c r="AB37" s="3"/>
      <c r="AC37" s="3"/>
    </row>
    <row r="38" spans="1:29" x14ac:dyDescent="0.2">
      <c r="A38" s="16"/>
      <c r="B38" s="16"/>
      <c r="C38" s="16"/>
      <c r="D38" s="16"/>
      <c r="E38" s="16"/>
      <c r="F38" s="16"/>
      <c r="G38" s="16"/>
      <c r="H38" s="16"/>
      <c r="I38" s="16"/>
      <c r="J38" s="16"/>
      <c r="K38" s="16"/>
      <c r="L38" s="16"/>
      <c r="M38" s="3"/>
      <c r="N38" s="3"/>
      <c r="O38" s="3"/>
      <c r="P38" s="3"/>
      <c r="Q38" s="3"/>
      <c r="R38" s="3"/>
      <c r="S38" s="3"/>
      <c r="T38" s="3"/>
      <c r="U38" s="3"/>
      <c r="V38" s="3"/>
      <c r="W38" s="3"/>
      <c r="X38" s="3"/>
      <c r="Y38" s="3"/>
      <c r="Z38" s="3"/>
      <c r="AA38" s="3"/>
      <c r="AB38" s="3"/>
      <c r="AC38" s="3"/>
    </row>
    <row r="39" spans="1:29" x14ac:dyDescent="0.2">
      <c r="A39" s="16"/>
      <c r="B39" s="16"/>
      <c r="C39" s="16"/>
      <c r="D39" s="16"/>
      <c r="E39" s="16"/>
      <c r="F39" s="16"/>
      <c r="G39" s="16"/>
      <c r="H39" s="16"/>
      <c r="I39" s="16"/>
      <c r="J39" s="16"/>
      <c r="K39" s="16"/>
      <c r="L39" s="16"/>
      <c r="M39" s="3"/>
      <c r="N39" s="3"/>
      <c r="O39" s="3"/>
      <c r="P39" s="3"/>
      <c r="Q39" s="3"/>
      <c r="R39" s="3"/>
      <c r="S39" s="3"/>
      <c r="T39" s="3"/>
      <c r="U39" s="3"/>
      <c r="V39" s="3"/>
      <c r="W39" s="3"/>
      <c r="X39" s="3"/>
      <c r="Y39" s="3"/>
      <c r="Z39" s="3"/>
      <c r="AA39" s="3"/>
      <c r="AB39" s="3"/>
      <c r="AC39" s="3"/>
    </row>
    <row r="40" spans="1:29" x14ac:dyDescent="0.2">
      <c r="A40" s="16"/>
      <c r="B40" s="16"/>
      <c r="C40" s="16"/>
      <c r="D40" s="16"/>
      <c r="E40" s="16"/>
      <c r="F40" s="16"/>
      <c r="G40" s="16"/>
      <c r="H40" s="16"/>
      <c r="I40" s="16"/>
      <c r="J40" s="16"/>
      <c r="K40" s="16"/>
      <c r="L40" s="16"/>
      <c r="M40" s="3"/>
      <c r="N40" s="3"/>
      <c r="O40" s="3"/>
      <c r="P40" s="3"/>
      <c r="Q40" s="3"/>
      <c r="R40" s="3"/>
      <c r="S40" s="3"/>
      <c r="T40" s="3"/>
      <c r="U40" s="3"/>
      <c r="V40" s="3"/>
      <c r="W40" s="3"/>
      <c r="X40" s="3"/>
      <c r="Y40" s="3"/>
      <c r="Z40" s="3"/>
      <c r="AA40" s="3"/>
      <c r="AB40" s="3"/>
      <c r="AC40" s="3"/>
    </row>
    <row r="41" spans="1:29" x14ac:dyDescent="0.2">
      <c r="A41" s="16"/>
      <c r="B41" s="16"/>
      <c r="C41" s="16"/>
      <c r="D41" s="16"/>
      <c r="E41" s="16"/>
      <c r="F41" s="16"/>
      <c r="G41" s="16"/>
      <c r="H41" s="16"/>
      <c r="I41" s="16"/>
      <c r="J41" s="16"/>
      <c r="K41" s="16"/>
      <c r="L41" s="16"/>
      <c r="M41" s="3"/>
      <c r="N41" s="3"/>
      <c r="O41" s="3"/>
      <c r="P41" s="3"/>
      <c r="Q41" s="3"/>
      <c r="R41" s="3"/>
      <c r="S41" s="3"/>
      <c r="T41" s="3"/>
      <c r="U41" s="3"/>
      <c r="V41" s="3"/>
      <c r="W41" s="3"/>
      <c r="X41" s="3"/>
      <c r="Y41" s="3"/>
      <c r="Z41" s="3"/>
      <c r="AA41" s="3"/>
      <c r="AB41" s="3"/>
      <c r="AC41" s="3"/>
    </row>
    <row r="42" spans="1:29" x14ac:dyDescent="0.2">
      <c r="A42" s="6"/>
      <c r="B42" s="6"/>
      <c r="C42" s="6"/>
      <c r="D42" s="6"/>
      <c r="E42" s="6"/>
      <c r="F42" s="6"/>
      <c r="G42" s="6"/>
      <c r="H42" s="6"/>
      <c r="I42" s="6"/>
      <c r="J42" s="6"/>
      <c r="K42" s="6"/>
      <c r="L42" s="6"/>
    </row>
    <row r="43" spans="1:29" x14ac:dyDescent="0.2">
      <c r="A43" s="6"/>
      <c r="B43" s="6"/>
      <c r="C43" s="6"/>
      <c r="D43" s="6"/>
      <c r="E43" s="6"/>
      <c r="F43" s="6"/>
      <c r="G43" s="6"/>
      <c r="H43" s="6"/>
      <c r="I43" s="6"/>
      <c r="J43" s="6"/>
      <c r="K43" s="6"/>
      <c r="L43" s="6"/>
    </row>
    <row r="44" spans="1:29" x14ac:dyDescent="0.2">
      <c r="A44" s="6"/>
      <c r="B44" s="6"/>
      <c r="C44" s="6"/>
      <c r="D44" s="6"/>
      <c r="E44" s="6"/>
      <c r="F44" s="6"/>
      <c r="G44" s="6"/>
      <c r="H44" s="6"/>
      <c r="I44" s="6"/>
      <c r="J44" s="6"/>
      <c r="K44" s="6"/>
      <c r="L44" s="6"/>
    </row>
    <row r="45" spans="1:29" x14ac:dyDescent="0.2">
      <c r="A45" s="6"/>
      <c r="B45" s="6"/>
      <c r="C45" s="6"/>
      <c r="D45" s="6"/>
      <c r="E45" s="6"/>
      <c r="F45" s="6"/>
      <c r="G45" s="6"/>
      <c r="H45" s="6"/>
      <c r="I45" s="6"/>
      <c r="J45" s="6"/>
      <c r="K45" s="6"/>
      <c r="L45" s="6"/>
    </row>
    <row r="46" spans="1:29" x14ac:dyDescent="0.2">
      <c r="A46" s="6"/>
      <c r="B46" s="6"/>
      <c r="C46" s="6"/>
      <c r="D46" s="6"/>
      <c r="E46" s="6"/>
      <c r="F46" s="6"/>
      <c r="G46" s="6"/>
      <c r="H46" s="6"/>
      <c r="I46" s="6"/>
      <c r="J46" s="6"/>
      <c r="K46" s="6"/>
      <c r="L46" s="6"/>
    </row>
    <row r="47" spans="1:29" x14ac:dyDescent="0.2">
      <c r="A47" s="6"/>
      <c r="B47" s="6"/>
      <c r="C47" s="6"/>
      <c r="D47" s="6"/>
      <c r="E47" s="6"/>
      <c r="F47" s="6"/>
      <c r="G47" s="6"/>
      <c r="H47" s="6"/>
      <c r="I47" s="6"/>
      <c r="J47" s="6"/>
      <c r="K47" s="6"/>
      <c r="L47" s="6"/>
    </row>
    <row r="48" spans="1:29" x14ac:dyDescent="0.2">
      <c r="A48" s="6"/>
      <c r="B48" s="6"/>
      <c r="C48" s="6"/>
      <c r="D48" s="6"/>
      <c r="E48" s="6"/>
      <c r="F48" s="6"/>
      <c r="G48" s="6"/>
      <c r="H48" s="6"/>
      <c r="I48" s="6"/>
      <c r="J48" s="6"/>
      <c r="K48" s="6"/>
      <c r="L48" s="6"/>
    </row>
    <row r="49" spans="1:12" x14ac:dyDescent="0.2">
      <c r="A49" s="6"/>
      <c r="B49" s="6"/>
      <c r="C49" s="6"/>
      <c r="D49" s="6"/>
      <c r="E49" s="6"/>
      <c r="F49" s="6"/>
      <c r="G49" s="6"/>
      <c r="H49" s="6"/>
      <c r="I49" s="6"/>
      <c r="J49" s="6"/>
      <c r="K49" s="6"/>
      <c r="L49" s="6"/>
    </row>
    <row r="50" spans="1:12" x14ac:dyDescent="0.2">
      <c r="A50" s="6"/>
      <c r="B50" s="6"/>
      <c r="C50" s="6"/>
      <c r="D50" s="6"/>
      <c r="E50" s="6"/>
      <c r="F50" s="6"/>
      <c r="G50" s="6"/>
      <c r="H50" s="6"/>
      <c r="I50" s="6"/>
      <c r="J50" s="6"/>
      <c r="K50" s="6"/>
      <c r="L50" s="6"/>
    </row>
    <row r="51" spans="1:12" x14ac:dyDescent="0.2">
      <c r="A51" s="6"/>
      <c r="B51" s="6"/>
      <c r="C51" s="6"/>
      <c r="D51" s="6"/>
      <c r="E51" s="6"/>
      <c r="F51" s="6"/>
      <c r="G51" s="6"/>
      <c r="H51" s="6"/>
      <c r="I51" s="6"/>
      <c r="J51" s="6"/>
      <c r="K51" s="6"/>
      <c r="L51" s="6"/>
    </row>
    <row r="52" spans="1:12" x14ac:dyDescent="0.2">
      <c r="A52" s="6"/>
      <c r="B52" s="6"/>
      <c r="C52" s="6"/>
      <c r="D52" s="6"/>
      <c r="E52" s="6"/>
      <c r="F52" s="6"/>
      <c r="G52" s="6"/>
      <c r="H52" s="6"/>
      <c r="I52" s="6"/>
      <c r="J52" s="6"/>
      <c r="K52" s="6"/>
      <c r="L52" s="6"/>
    </row>
    <row r="53" spans="1:12" x14ac:dyDescent="0.2">
      <c r="A53" s="6"/>
      <c r="B53" s="6"/>
      <c r="C53" s="6"/>
      <c r="D53" s="6"/>
      <c r="E53" s="6"/>
      <c r="F53" s="6"/>
      <c r="G53" s="6"/>
      <c r="H53" s="6"/>
      <c r="I53" s="6"/>
      <c r="J53" s="6"/>
      <c r="K53" s="6"/>
      <c r="L53" s="6"/>
    </row>
    <row r="54" spans="1:12" x14ac:dyDescent="0.2">
      <c r="A54" s="6"/>
      <c r="B54" s="6"/>
      <c r="C54" s="6"/>
      <c r="D54" s="6"/>
      <c r="E54" s="6"/>
      <c r="F54" s="6"/>
      <c r="G54" s="6"/>
      <c r="H54" s="6"/>
      <c r="I54" s="6"/>
      <c r="J54" s="6"/>
      <c r="K54" s="6"/>
      <c r="L54" s="6"/>
    </row>
    <row r="55" spans="1:12" x14ac:dyDescent="0.2">
      <c r="A55" s="6"/>
      <c r="B55" s="6"/>
      <c r="C55" s="6"/>
      <c r="D55" s="6"/>
      <c r="E55" s="6"/>
      <c r="F55" s="6"/>
      <c r="G55" s="6"/>
      <c r="H55" s="6"/>
      <c r="I55" s="6"/>
      <c r="J55" s="6"/>
      <c r="K55" s="6"/>
      <c r="L55" s="6"/>
    </row>
    <row r="56" spans="1:12" x14ac:dyDescent="0.2">
      <c r="A56" s="6"/>
      <c r="B56" s="6"/>
      <c r="C56" s="6"/>
      <c r="D56" s="6"/>
      <c r="E56" s="6"/>
      <c r="F56" s="6"/>
      <c r="G56" s="6"/>
      <c r="H56" s="6"/>
      <c r="I56" s="6"/>
      <c r="J56" s="6"/>
      <c r="K56" s="6"/>
      <c r="L56" s="6"/>
    </row>
    <row r="57" spans="1:12" x14ac:dyDescent="0.2">
      <c r="A57" s="6"/>
      <c r="B57" s="6"/>
      <c r="C57" s="6"/>
      <c r="D57" s="6"/>
      <c r="E57" s="6"/>
      <c r="F57" s="6"/>
      <c r="G57" s="6"/>
      <c r="H57" s="6"/>
      <c r="I57" s="6"/>
      <c r="J57" s="6"/>
      <c r="K57" s="6"/>
      <c r="L57" s="6"/>
    </row>
    <row r="58" spans="1:12" x14ac:dyDescent="0.2">
      <c r="A58" s="6"/>
      <c r="B58" s="6"/>
      <c r="C58" s="6"/>
      <c r="D58" s="6"/>
      <c r="E58" s="6"/>
      <c r="F58" s="6"/>
      <c r="G58" s="6"/>
      <c r="H58" s="6"/>
      <c r="I58" s="6"/>
      <c r="J58" s="6"/>
      <c r="K58" s="6"/>
      <c r="L58" s="6"/>
    </row>
    <row r="59" spans="1:12" x14ac:dyDescent="0.2">
      <c r="A59" s="6"/>
      <c r="B59" s="6"/>
      <c r="C59" s="6"/>
      <c r="D59" s="6"/>
      <c r="E59" s="6"/>
      <c r="F59" s="6"/>
      <c r="G59" s="6"/>
      <c r="H59" s="6"/>
      <c r="I59" s="6"/>
      <c r="J59" s="6"/>
      <c r="K59" s="6"/>
      <c r="L59" s="6"/>
    </row>
    <row r="60" spans="1:12" x14ac:dyDescent="0.2">
      <c r="A60" s="6"/>
      <c r="B60" s="6"/>
      <c r="C60" s="6"/>
      <c r="D60" s="6"/>
      <c r="E60" s="6"/>
      <c r="F60" s="6"/>
      <c r="G60" s="6"/>
      <c r="H60" s="6"/>
      <c r="I60" s="6"/>
      <c r="J60" s="6"/>
      <c r="K60" s="6"/>
      <c r="L60" s="6"/>
    </row>
    <row r="61" spans="1:12" x14ac:dyDescent="0.2">
      <c r="A61" s="6"/>
      <c r="B61" s="6"/>
      <c r="C61" s="6"/>
      <c r="D61" s="6"/>
      <c r="E61" s="6"/>
      <c r="F61" s="6"/>
      <c r="G61" s="6"/>
      <c r="H61" s="6"/>
      <c r="I61" s="6"/>
      <c r="J61" s="6"/>
      <c r="K61" s="6"/>
      <c r="L61" s="6"/>
    </row>
    <row r="62" spans="1:12" x14ac:dyDescent="0.2">
      <c r="A62" s="6"/>
      <c r="B62" s="6"/>
      <c r="C62" s="6"/>
      <c r="D62" s="6"/>
      <c r="E62" s="6"/>
      <c r="F62" s="6"/>
      <c r="G62" s="6"/>
      <c r="H62" s="6"/>
      <c r="I62" s="6"/>
      <c r="J62" s="6"/>
      <c r="K62" s="6"/>
      <c r="L62" s="6"/>
    </row>
    <row r="63" spans="1:12" x14ac:dyDescent="0.2">
      <c r="A63" s="6"/>
      <c r="B63" s="6"/>
      <c r="C63" s="6"/>
      <c r="D63" s="6"/>
      <c r="E63" s="6"/>
      <c r="F63" s="6"/>
      <c r="G63" s="6"/>
      <c r="H63" s="6"/>
      <c r="I63" s="6"/>
      <c r="J63" s="6"/>
      <c r="K63" s="6"/>
      <c r="L63" s="6"/>
    </row>
    <row r="64" spans="1:12" x14ac:dyDescent="0.2">
      <c r="A64" s="6"/>
      <c r="B64" s="6"/>
      <c r="C64" s="6"/>
      <c r="D64" s="6"/>
      <c r="E64" s="6"/>
      <c r="F64" s="6"/>
      <c r="G64" s="6"/>
      <c r="H64" s="6"/>
      <c r="I64" s="6"/>
      <c r="J64" s="6"/>
      <c r="K64" s="6"/>
      <c r="L64" s="6"/>
    </row>
    <row r="65" spans="1:12" x14ac:dyDescent="0.2">
      <c r="A65" s="6"/>
      <c r="B65" s="6"/>
      <c r="C65" s="6"/>
      <c r="D65" s="6"/>
      <c r="E65" s="6"/>
      <c r="F65" s="6"/>
      <c r="G65" s="6"/>
      <c r="H65" s="6"/>
      <c r="I65" s="6"/>
      <c r="J65" s="6"/>
      <c r="K65" s="6"/>
      <c r="L65" s="6"/>
    </row>
    <row r="66" spans="1:12" x14ac:dyDescent="0.2">
      <c r="A66" s="6"/>
      <c r="B66" s="6"/>
      <c r="C66" s="6"/>
      <c r="D66" s="6"/>
      <c r="E66" s="6"/>
      <c r="F66" s="6"/>
      <c r="G66" s="6"/>
      <c r="H66" s="6"/>
      <c r="I66" s="6"/>
      <c r="J66" s="6"/>
      <c r="K66" s="6"/>
      <c r="L66" s="6"/>
    </row>
    <row r="67" spans="1:12" x14ac:dyDescent="0.2">
      <c r="A67" s="6"/>
      <c r="B67" s="6"/>
      <c r="C67" s="6"/>
      <c r="D67" s="6"/>
      <c r="E67" s="6"/>
      <c r="F67" s="6"/>
      <c r="G67" s="6"/>
      <c r="H67" s="6"/>
      <c r="I67" s="6"/>
      <c r="J67" s="6"/>
      <c r="K67" s="6"/>
      <c r="L67" s="6"/>
    </row>
    <row r="68" spans="1:12" x14ac:dyDescent="0.2">
      <c r="A68" s="6"/>
      <c r="B68" s="6"/>
      <c r="C68" s="6"/>
      <c r="D68" s="6"/>
      <c r="E68" s="6"/>
      <c r="F68" s="6"/>
      <c r="G68" s="6"/>
      <c r="H68" s="6"/>
      <c r="I68" s="6"/>
      <c r="J68" s="6"/>
      <c r="K68" s="6"/>
      <c r="L68" s="6"/>
    </row>
    <row r="69" spans="1:12" x14ac:dyDescent="0.2">
      <c r="A69" s="6"/>
      <c r="B69" s="6"/>
      <c r="C69" s="6"/>
      <c r="D69" s="6"/>
      <c r="E69" s="6"/>
      <c r="F69" s="6"/>
      <c r="G69" s="6"/>
      <c r="H69" s="6"/>
      <c r="I69" s="6"/>
      <c r="J69" s="6"/>
      <c r="K69" s="6"/>
      <c r="L69" s="6"/>
    </row>
    <row r="70" spans="1:12" x14ac:dyDescent="0.2">
      <c r="A70" s="6"/>
      <c r="B70" s="6"/>
      <c r="C70" s="6"/>
      <c r="D70" s="6"/>
      <c r="E70" s="6"/>
      <c r="F70" s="6"/>
      <c r="G70" s="6"/>
      <c r="H70" s="6"/>
      <c r="I70" s="6"/>
      <c r="J70" s="6"/>
      <c r="K70" s="6"/>
      <c r="L70" s="6"/>
    </row>
    <row r="71" spans="1:12" x14ac:dyDescent="0.2">
      <c r="A71" s="6"/>
      <c r="B71" s="6"/>
      <c r="C71" s="6"/>
      <c r="D71" s="6"/>
      <c r="E71" s="6"/>
      <c r="F71" s="6"/>
      <c r="G71" s="6"/>
      <c r="H71" s="6"/>
      <c r="I71" s="6"/>
      <c r="J71" s="6"/>
      <c r="K71" s="6"/>
      <c r="L71" s="6"/>
    </row>
    <row r="72" spans="1:12" x14ac:dyDescent="0.2">
      <c r="A72" s="6"/>
      <c r="B72" s="6"/>
      <c r="C72" s="6"/>
      <c r="D72" s="6"/>
      <c r="E72" s="6"/>
      <c r="F72" s="6"/>
      <c r="G72" s="6"/>
      <c r="H72" s="6"/>
      <c r="I72" s="6"/>
      <c r="J72" s="6"/>
      <c r="K72" s="6"/>
      <c r="L72" s="6"/>
    </row>
    <row r="73" spans="1:12" x14ac:dyDescent="0.2">
      <c r="A73" s="6"/>
      <c r="B73" s="6"/>
      <c r="C73" s="6"/>
      <c r="D73" s="6"/>
      <c r="E73" s="6"/>
      <c r="F73" s="6"/>
      <c r="G73" s="6"/>
      <c r="H73" s="6"/>
      <c r="I73" s="6"/>
      <c r="J73" s="6"/>
      <c r="K73" s="6"/>
      <c r="L73" s="6"/>
    </row>
    <row r="74" spans="1:12" x14ac:dyDescent="0.2">
      <c r="A74" s="6"/>
      <c r="B74" s="6"/>
      <c r="C74" s="6"/>
      <c r="D74" s="6"/>
      <c r="E74" s="6"/>
      <c r="F74" s="6"/>
      <c r="G74" s="6"/>
      <c r="H74" s="6"/>
      <c r="I74" s="6"/>
      <c r="J74" s="6"/>
      <c r="K74" s="6"/>
      <c r="L74" s="6"/>
    </row>
    <row r="75" spans="1:12" x14ac:dyDescent="0.2">
      <c r="A75" s="6"/>
      <c r="B75" s="6"/>
      <c r="C75" s="6"/>
      <c r="D75" s="6"/>
      <c r="E75" s="6"/>
      <c r="F75" s="6"/>
      <c r="G75" s="6"/>
      <c r="H75" s="6"/>
      <c r="I75" s="6"/>
      <c r="J75" s="6"/>
      <c r="K75" s="6"/>
      <c r="L75" s="6"/>
    </row>
    <row r="76" spans="1:12" x14ac:dyDescent="0.2">
      <c r="A76" s="6"/>
      <c r="B76" s="6"/>
      <c r="C76" s="6"/>
      <c r="D76" s="6"/>
      <c r="E76" s="6"/>
      <c r="F76" s="6"/>
      <c r="G76" s="6"/>
      <c r="H76" s="6"/>
      <c r="I76" s="6"/>
      <c r="J76" s="6"/>
      <c r="K76" s="6"/>
      <c r="L76" s="6"/>
    </row>
    <row r="77" spans="1:12" x14ac:dyDescent="0.2">
      <c r="A77" s="6"/>
      <c r="B77" s="6"/>
      <c r="C77" s="6"/>
      <c r="D77" s="6"/>
      <c r="E77" s="6"/>
      <c r="F77" s="6"/>
      <c r="G77" s="6"/>
      <c r="H77" s="6"/>
      <c r="I77" s="6"/>
      <c r="J77" s="6"/>
      <c r="K77" s="6"/>
      <c r="L77" s="6"/>
    </row>
    <row r="78" spans="1:12" x14ac:dyDescent="0.2">
      <c r="A78" s="6"/>
      <c r="B78" s="6"/>
      <c r="C78" s="6"/>
      <c r="D78" s="6"/>
      <c r="E78" s="6"/>
      <c r="F78" s="6"/>
      <c r="G78" s="6"/>
      <c r="H78" s="6"/>
      <c r="I78" s="6"/>
      <c r="J78" s="6"/>
      <c r="K78" s="6"/>
      <c r="L78" s="6"/>
    </row>
    <row r="79" spans="1:12" x14ac:dyDescent="0.2">
      <c r="A79" s="6"/>
      <c r="B79" s="6"/>
      <c r="C79" s="6"/>
      <c r="D79" s="6"/>
      <c r="E79" s="6"/>
      <c r="F79" s="6"/>
      <c r="G79" s="6"/>
      <c r="H79" s="6"/>
      <c r="I79" s="6"/>
      <c r="J79" s="6"/>
      <c r="K79" s="6"/>
      <c r="L79" s="6"/>
    </row>
    <row r="80" spans="1:12" x14ac:dyDescent="0.2">
      <c r="A80" s="6"/>
      <c r="B80" s="6"/>
      <c r="C80" s="6"/>
      <c r="D80" s="6"/>
      <c r="E80" s="6"/>
      <c r="F80" s="6"/>
      <c r="G80" s="6"/>
      <c r="H80" s="6"/>
      <c r="I80" s="6"/>
      <c r="J80" s="6"/>
      <c r="K80" s="6"/>
      <c r="L80" s="6"/>
    </row>
    <row r="81" spans="1:12" x14ac:dyDescent="0.2">
      <c r="A81" s="6"/>
      <c r="B81" s="6"/>
      <c r="C81" s="6"/>
      <c r="D81" s="6"/>
      <c r="E81" s="6"/>
      <c r="F81" s="6"/>
      <c r="G81" s="6"/>
      <c r="H81" s="6"/>
      <c r="I81" s="6"/>
      <c r="J81" s="6"/>
      <c r="K81" s="6"/>
      <c r="L81" s="6"/>
    </row>
    <row r="82" spans="1:12" x14ac:dyDescent="0.2">
      <c r="A82" s="6"/>
      <c r="B82" s="6"/>
      <c r="C82" s="6"/>
      <c r="D82" s="6"/>
      <c r="E82" s="6"/>
      <c r="F82" s="6"/>
      <c r="G82" s="6"/>
      <c r="H82" s="6"/>
      <c r="I82" s="6"/>
      <c r="J82" s="6"/>
      <c r="K82" s="6"/>
      <c r="L82" s="6"/>
    </row>
    <row r="83" spans="1:12" x14ac:dyDescent="0.2">
      <c r="A83" s="6"/>
      <c r="B83" s="6"/>
      <c r="C83" s="6"/>
      <c r="D83" s="6"/>
      <c r="E83" s="6"/>
      <c r="F83" s="6"/>
      <c r="G83" s="6"/>
      <c r="H83" s="6"/>
      <c r="I83" s="6"/>
      <c r="J83" s="6"/>
      <c r="K83" s="6"/>
      <c r="L83" s="6"/>
    </row>
    <row r="84" spans="1:12" x14ac:dyDescent="0.2">
      <c r="A84" s="6"/>
      <c r="B84" s="6"/>
      <c r="C84" s="6"/>
      <c r="D84" s="6"/>
      <c r="E84" s="6"/>
      <c r="F84" s="6"/>
      <c r="G84" s="6"/>
      <c r="H84" s="6"/>
      <c r="I84" s="6"/>
      <c r="J84" s="6"/>
      <c r="K84" s="6"/>
      <c r="L84" s="6"/>
    </row>
    <row r="85" spans="1:12" x14ac:dyDescent="0.2">
      <c r="A85" s="6"/>
      <c r="B85" s="6"/>
      <c r="C85" s="6"/>
      <c r="D85" s="6"/>
      <c r="E85" s="6"/>
      <c r="F85" s="6"/>
      <c r="G85" s="6"/>
      <c r="H85" s="6"/>
      <c r="I85" s="6"/>
      <c r="J85" s="6"/>
      <c r="K85" s="6"/>
      <c r="L85" s="6"/>
    </row>
    <row r="86" spans="1:12" x14ac:dyDescent="0.2">
      <c r="A86" s="6"/>
      <c r="B86" s="6"/>
      <c r="C86" s="6"/>
      <c r="D86" s="6"/>
      <c r="E86" s="6"/>
      <c r="F86" s="6"/>
      <c r="G86" s="6"/>
      <c r="H86" s="6"/>
      <c r="I86" s="6"/>
      <c r="J86" s="6"/>
      <c r="K86" s="6"/>
      <c r="L86" s="6"/>
    </row>
    <row r="87" spans="1:12" x14ac:dyDescent="0.2">
      <c r="A87" s="6"/>
      <c r="B87" s="6"/>
      <c r="C87" s="6"/>
      <c r="D87" s="6"/>
      <c r="E87" s="6"/>
      <c r="F87" s="6"/>
      <c r="G87" s="6"/>
      <c r="H87" s="6"/>
      <c r="I87" s="6"/>
      <c r="J87" s="6"/>
      <c r="K87" s="6"/>
      <c r="L87" s="6"/>
    </row>
    <row r="88" spans="1:12" x14ac:dyDescent="0.2">
      <c r="A88" s="6"/>
      <c r="B88" s="6"/>
      <c r="C88" s="6"/>
      <c r="D88" s="6"/>
      <c r="E88" s="6"/>
      <c r="F88" s="6"/>
      <c r="G88" s="6"/>
      <c r="H88" s="6"/>
      <c r="I88" s="6"/>
      <c r="J88" s="6"/>
      <c r="K88" s="6"/>
      <c r="L88" s="6"/>
    </row>
    <row r="89" spans="1:12" x14ac:dyDescent="0.2">
      <c r="A89" s="6"/>
      <c r="B89" s="6"/>
      <c r="C89" s="6"/>
      <c r="D89" s="6"/>
      <c r="E89" s="6"/>
      <c r="F89" s="6"/>
      <c r="G89" s="6"/>
      <c r="H89" s="6"/>
      <c r="I89" s="6"/>
      <c r="J89" s="6"/>
      <c r="K89" s="6"/>
      <c r="L89" s="6"/>
    </row>
    <row r="90" spans="1:12" x14ac:dyDescent="0.2">
      <c r="A90" s="6"/>
      <c r="B90" s="6"/>
      <c r="C90" s="6"/>
      <c r="D90" s="6"/>
      <c r="E90" s="6"/>
      <c r="F90" s="6"/>
      <c r="G90" s="6"/>
      <c r="H90" s="6"/>
      <c r="I90" s="6"/>
      <c r="J90" s="6"/>
      <c r="K90" s="6"/>
      <c r="L90" s="6"/>
    </row>
    <row r="91" spans="1:12" x14ac:dyDescent="0.2">
      <c r="A91" s="6"/>
      <c r="B91" s="6"/>
      <c r="C91" s="6"/>
      <c r="D91" s="6"/>
      <c r="E91" s="6"/>
      <c r="F91" s="6"/>
      <c r="G91" s="6"/>
      <c r="H91" s="6"/>
      <c r="I91" s="6"/>
      <c r="J91" s="6"/>
      <c r="K91" s="6"/>
      <c r="L91" s="6"/>
    </row>
    <row r="92" spans="1:12" x14ac:dyDescent="0.2">
      <c r="A92" s="6"/>
      <c r="B92" s="6"/>
      <c r="C92" s="6"/>
      <c r="D92" s="6"/>
      <c r="E92" s="6"/>
      <c r="F92" s="6"/>
      <c r="G92" s="6"/>
      <c r="H92" s="6"/>
      <c r="I92" s="6"/>
      <c r="J92" s="6"/>
      <c r="K92" s="6"/>
      <c r="L92" s="6"/>
    </row>
    <row r="93" spans="1:12" x14ac:dyDescent="0.2">
      <c r="A93" s="6"/>
      <c r="B93" s="6"/>
      <c r="C93" s="6"/>
      <c r="D93" s="6"/>
      <c r="E93" s="6"/>
      <c r="F93" s="6"/>
      <c r="G93" s="6"/>
      <c r="H93" s="6"/>
      <c r="I93" s="6"/>
      <c r="J93" s="6"/>
      <c r="K93" s="6"/>
      <c r="L93" s="6"/>
    </row>
    <row r="94" spans="1:12" x14ac:dyDescent="0.2">
      <c r="A94" s="6"/>
      <c r="B94" s="6"/>
      <c r="C94" s="6"/>
      <c r="D94" s="6"/>
      <c r="E94" s="6"/>
      <c r="F94" s="6"/>
      <c r="G94" s="6"/>
      <c r="H94" s="6"/>
      <c r="I94" s="6"/>
      <c r="J94" s="6"/>
      <c r="K94" s="6"/>
      <c r="L94" s="6"/>
    </row>
    <row r="95" spans="1:12" x14ac:dyDescent="0.2">
      <c r="A95" s="6"/>
      <c r="B95" s="6"/>
      <c r="C95" s="6"/>
      <c r="D95" s="6"/>
      <c r="E95" s="6"/>
      <c r="F95" s="6"/>
      <c r="G95" s="6"/>
      <c r="H95" s="6"/>
      <c r="I95" s="6"/>
      <c r="J95" s="6"/>
      <c r="K95" s="6"/>
      <c r="L95" s="6"/>
    </row>
    <row r="96" spans="1:12" x14ac:dyDescent="0.2">
      <c r="A96" s="6"/>
      <c r="B96" s="6"/>
      <c r="C96" s="6"/>
      <c r="D96" s="6"/>
      <c r="E96" s="6"/>
      <c r="F96" s="6"/>
      <c r="G96" s="6"/>
      <c r="H96" s="6"/>
      <c r="I96" s="6"/>
      <c r="J96" s="6"/>
      <c r="K96" s="6"/>
      <c r="L96" s="6"/>
    </row>
    <row r="97" spans="1:12" x14ac:dyDescent="0.2">
      <c r="A97" s="6"/>
      <c r="B97" s="6"/>
      <c r="C97" s="6"/>
      <c r="D97" s="6"/>
      <c r="E97" s="6"/>
      <c r="F97" s="6"/>
      <c r="G97" s="6"/>
      <c r="H97" s="6"/>
      <c r="I97" s="6"/>
      <c r="J97" s="6"/>
      <c r="K97" s="6"/>
      <c r="L97" s="6"/>
    </row>
    <row r="98" spans="1:12" x14ac:dyDescent="0.2">
      <c r="A98" s="6"/>
      <c r="B98" s="6"/>
      <c r="C98" s="6"/>
      <c r="D98" s="6"/>
      <c r="E98" s="6"/>
      <c r="F98" s="6"/>
      <c r="G98" s="6"/>
      <c r="H98" s="6"/>
      <c r="I98" s="6"/>
      <c r="J98" s="6"/>
      <c r="K98" s="6"/>
      <c r="L98" s="6"/>
    </row>
    <row r="99" spans="1:12" x14ac:dyDescent="0.2">
      <c r="A99" s="6"/>
      <c r="B99" s="6"/>
      <c r="C99" s="6"/>
      <c r="D99" s="6"/>
      <c r="E99" s="6"/>
      <c r="F99" s="6"/>
      <c r="G99" s="6"/>
      <c r="H99" s="6"/>
      <c r="I99" s="6"/>
      <c r="J99" s="6"/>
      <c r="K99" s="6"/>
      <c r="L99" s="6"/>
    </row>
    <row r="100" spans="1:12" x14ac:dyDescent="0.2">
      <c r="A100" s="6"/>
      <c r="B100" s="6"/>
      <c r="C100" s="6"/>
      <c r="D100" s="6"/>
      <c r="E100" s="6"/>
      <c r="F100" s="6"/>
      <c r="G100" s="6"/>
      <c r="H100" s="6"/>
      <c r="I100" s="6"/>
      <c r="J100" s="6"/>
      <c r="K100" s="6"/>
      <c r="L100" s="6"/>
    </row>
    <row r="101" spans="1:12" x14ac:dyDescent="0.2">
      <c r="A101" s="6"/>
      <c r="B101" s="6"/>
      <c r="C101" s="6"/>
      <c r="D101" s="6"/>
      <c r="E101" s="6"/>
      <c r="F101" s="6"/>
      <c r="G101" s="6"/>
      <c r="H101" s="6"/>
      <c r="I101" s="6"/>
      <c r="J101" s="6"/>
      <c r="K101" s="6"/>
      <c r="L101" s="6"/>
    </row>
    <row r="102" spans="1:12" x14ac:dyDescent="0.2">
      <c r="A102" s="6"/>
      <c r="B102" s="6"/>
      <c r="C102" s="6"/>
      <c r="D102" s="6"/>
      <c r="E102" s="6"/>
      <c r="F102" s="6"/>
      <c r="G102" s="6"/>
      <c r="H102" s="6"/>
      <c r="I102" s="6"/>
      <c r="J102" s="6"/>
      <c r="K102" s="6"/>
      <c r="L102" s="6"/>
    </row>
    <row r="103" spans="1:12" x14ac:dyDescent="0.2">
      <c r="A103" s="6"/>
      <c r="B103" s="6"/>
      <c r="C103" s="6"/>
      <c r="D103" s="6"/>
      <c r="E103" s="6"/>
      <c r="F103" s="6"/>
      <c r="G103" s="6"/>
      <c r="H103" s="6"/>
      <c r="I103" s="6"/>
      <c r="J103" s="6"/>
      <c r="K103" s="6"/>
      <c r="L103" s="6"/>
    </row>
    <row r="104" spans="1:12" x14ac:dyDescent="0.2">
      <c r="A104" s="6"/>
      <c r="B104" s="6"/>
      <c r="C104" s="6"/>
      <c r="D104" s="6"/>
      <c r="E104" s="6"/>
      <c r="F104" s="6"/>
      <c r="G104" s="6"/>
      <c r="H104" s="6"/>
      <c r="I104" s="6"/>
      <c r="J104" s="6"/>
      <c r="K104" s="6"/>
      <c r="L104" s="6"/>
    </row>
    <row r="105" spans="1:12" x14ac:dyDescent="0.2">
      <c r="A105" s="6"/>
      <c r="B105" s="6"/>
      <c r="C105" s="6"/>
      <c r="D105" s="6"/>
      <c r="E105" s="6"/>
      <c r="F105" s="6"/>
      <c r="G105" s="6"/>
      <c r="H105" s="6"/>
      <c r="I105" s="6"/>
      <c r="J105" s="6"/>
      <c r="K105" s="6"/>
      <c r="L105" s="6"/>
    </row>
    <row r="106" spans="1:12" x14ac:dyDescent="0.2">
      <c r="A106" s="6"/>
      <c r="B106" s="6"/>
      <c r="C106" s="6"/>
      <c r="D106" s="6"/>
      <c r="E106" s="6"/>
      <c r="F106" s="6"/>
      <c r="G106" s="6"/>
      <c r="H106" s="6"/>
      <c r="I106" s="6"/>
      <c r="J106" s="6"/>
      <c r="K106" s="6"/>
      <c r="L106" s="6"/>
    </row>
    <row r="107" spans="1:12" x14ac:dyDescent="0.2">
      <c r="A107" s="6"/>
      <c r="B107" s="6"/>
      <c r="C107" s="6"/>
      <c r="D107" s="6"/>
      <c r="E107" s="6"/>
      <c r="F107" s="6"/>
      <c r="G107" s="6"/>
      <c r="H107" s="6"/>
      <c r="I107" s="6"/>
      <c r="J107" s="6"/>
      <c r="K107" s="6"/>
      <c r="L107" s="6"/>
    </row>
  </sheetData>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9"/>
  <sheetViews>
    <sheetView workbookViewId="0"/>
  </sheetViews>
  <sheetFormatPr defaultColWidth="9.140625" defaultRowHeight="15.75" x14ac:dyDescent="0.25"/>
  <cols>
    <col min="1" max="1" width="4.5703125" style="19" customWidth="1"/>
    <col min="2" max="2" width="17.5703125" style="19" customWidth="1"/>
    <col min="3" max="3" width="17.42578125" style="19" customWidth="1"/>
    <col min="4" max="6" width="17.5703125" style="19" customWidth="1"/>
    <col min="7" max="8" width="17.42578125" style="19" customWidth="1"/>
    <col min="9" max="11" width="17.42578125" style="112" customWidth="1"/>
    <col min="12" max="16" width="14.5703125" style="112" customWidth="1"/>
    <col min="17" max="33" width="14.5703125" style="19" customWidth="1"/>
    <col min="34" max="67" width="10.5703125" style="19" customWidth="1"/>
    <col min="68" max="16384" width="9.140625" style="19"/>
  </cols>
  <sheetData>
    <row r="1" spans="1:17" ht="16.5" thickBot="1" x14ac:dyDescent="0.3"/>
    <row r="2" spans="1:17" ht="21" x14ac:dyDescent="0.35">
      <c r="B2" s="69" t="s">
        <v>54</v>
      </c>
      <c r="C2" s="81"/>
      <c r="D2" s="81"/>
      <c r="E2" s="70"/>
      <c r="F2" s="71"/>
    </row>
    <row r="3" spans="1:17" ht="21.75" thickBot="1" x14ac:dyDescent="0.4">
      <c r="B3" s="72" t="s">
        <v>55</v>
      </c>
      <c r="C3" s="82"/>
      <c r="D3" s="82"/>
      <c r="E3" s="73"/>
      <c r="F3" s="74"/>
    </row>
    <row r="4" spans="1:17" ht="21" x14ac:dyDescent="0.35">
      <c r="B4" s="14"/>
      <c r="C4" s="1"/>
      <c r="D4" s="1"/>
    </row>
    <row r="5" spans="1:17" x14ac:dyDescent="0.25">
      <c r="A5" s="1" t="s">
        <v>19</v>
      </c>
    </row>
    <row r="6" spans="1:17" s="21" customFormat="1" ht="47.25" customHeight="1" x14ac:dyDescent="0.25">
      <c r="A6" s="231" t="s">
        <v>164</v>
      </c>
      <c r="B6" s="231"/>
      <c r="C6" s="231"/>
      <c r="D6" s="231"/>
      <c r="E6" s="231"/>
      <c r="F6" s="231"/>
      <c r="G6" s="231"/>
      <c r="H6" s="231"/>
      <c r="I6" s="231"/>
      <c r="J6" s="231"/>
    </row>
    <row r="7" spans="1:17" x14ac:dyDescent="0.25">
      <c r="Q7" s="112"/>
    </row>
    <row r="8" spans="1:17" x14ac:dyDescent="0.25">
      <c r="D8" s="24" t="s">
        <v>7</v>
      </c>
      <c r="E8" s="24"/>
      <c r="F8" s="24"/>
      <c r="Q8" s="112"/>
    </row>
    <row r="9" spans="1:17" x14ac:dyDescent="0.25">
      <c r="B9" s="19" t="s">
        <v>156</v>
      </c>
      <c r="D9" s="141">
        <v>3000</v>
      </c>
      <c r="E9" s="23"/>
      <c r="F9" s="23"/>
      <c r="Q9" s="112"/>
    </row>
    <row r="10" spans="1:17" x14ac:dyDescent="0.25">
      <c r="B10" s="19" t="s">
        <v>6</v>
      </c>
      <c r="D10" s="142">
        <v>2000000</v>
      </c>
      <c r="E10" s="22"/>
      <c r="F10" s="22"/>
      <c r="Q10" s="112"/>
    </row>
    <row r="11" spans="1:17" x14ac:dyDescent="0.25">
      <c r="B11" s="19" t="s">
        <v>157</v>
      </c>
      <c r="D11" s="142">
        <v>1000000</v>
      </c>
      <c r="E11" s="22"/>
      <c r="F11" s="22"/>
      <c r="Q11" s="112"/>
    </row>
    <row r="12" spans="1:17" x14ac:dyDescent="0.25">
      <c r="B12" s="19" t="s">
        <v>158</v>
      </c>
      <c r="D12" s="142">
        <v>1940000000</v>
      </c>
      <c r="E12" s="22"/>
      <c r="F12" s="22"/>
      <c r="Q12" s="112"/>
    </row>
    <row r="13" spans="1:17" x14ac:dyDescent="0.25">
      <c r="D13" s="142"/>
      <c r="E13" s="22"/>
      <c r="F13" s="22"/>
      <c r="Q13" s="112"/>
    </row>
    <row r="14" spans="1:17" x14ac:dyDescent="0.25">
      <c r="B14" s="19" t="s">
        <v>124</v>
      </c>
      <c r="D14" s="142">
        <v>1500000000</v>
      </c>
      <c r="E14" s="22"/>
      <c r="F14" s="22"/>
      <c r="Q14" s="112"/>
    </row>
    <row r="15" spans="1:17" x14ac:dyDescent="0.25">
      <c r="B15" s="19" t="s">
        <v>159</v>
      </c>
      <c r="D15" s="141">
        <v>5</v>
      </c>
      <c r="E15" s="22"/>
      <c r="F15" s="22"/>
      <c r="Q15" s="112"/>
    </row>
    <row r="16" spans="1:17" x14ac:dyDescent="0.25">
      <c r="B16" s="19" t="s">
        <v>87</v>
      </c>
      <c r="D16" s="143">
        <v>0.15</v>
      </c>
      <c r="E16" s="22"/>
      <c r="F16" s="22"/>
      <c r="Q16" s="112"/>
    </row>
    <row r="17" spans="1:17" x14ac:dyDescent="0.25">
      <c r="B17" s="19" t="s">
        <v>86</v>
      </c>
      <c r="D17" s="143">
        <v>0.21</v>
      </c>
      <c r="E17" s="22"/>
      <c r="F17" s="22"/>
      <c r="Q17" s="112"/>
    </row>
    <row r="18" spans="1:17" x14ac:dyDescent="0.25">
      <c r="Q18" s="112"/>
    </row>
    <row r="19" spans="1:17" ht="31.5" customHeight="1" x14ac:dyDescent="0.25">
      <c r="A19" s="231" t="s">
        <v>165</v>
      </c>
      <c r="B19" s="231"/>
      <c r="C19" s="231"/>
      <c r="D19" s="231"/>
      <c r="E19" s="231"/>
      <c r="F19" s="231"/>
      <c r="G19" s="231"/>
      <c r="H19" s="231"/>
      <c r="I19" s="231"/>
      <c r="J19" s="231"/>
      <c r="K19" s="21"/>
      <c r="Q19" s="112"/>
    </row>
    <row r="20" spans="1:17" x14ac:dyDescent="0.25">
      <c r="H20" s="112"/>
      <c r="Q20" s="112"/>
    </row>
    <row r="21" spans="1:17" x14ac:dyDescent="0.25">
      <c r="B21" s="235" t="s">
        <v>166</v>
      </c>
      <c r="C21" s="236"/>
      <c r="D21" s="34"/>
      <c r="E21" s="34"/>
      <c r="H21" s="112"/>
      <c r="Q21" s="112"/>
    </row>
    <row r="22" spans="1:17" x14ac:dyDescent="0.25">
      <c r="B22" s="31" t="s">
        <v>9</v>
      </c>
      <c r="C22" s="144">
        <f>Unit_sales*Price</f>
        <v>6000000000</v>
      </c>
      <c r="D22" s="35"/>
      <c r="E22" s="35"/>
      <c r="H22" s="112"/>
      <c r="Q22" s="112"/>
    </row>
    <row r="23" spans="1:17" x14ac:dyDescent="0.25">
      <c r="B23" s="31" t="s">
        <v>10</v>
      </c>
      <c r="C23" s="145">
        <f>Unit_sales*Variable_cost_per_unit</f>
        <v>3000000000</v>
      </c>
      <c r="D23" s="36"/>
      <c r="E23" s="36"/>
      <c r="H23" s="112"/>
      <c r="Q23" s="112"/>
    </row>
    <row r="24" spans="1:17" x14ac:dyDescent="0.25">
      <c r="B24" s="31" t="s">
        <v>11</v>
      </c>
      <c r="C24" s="145">
        <f>Fixed_costs</f>
        <v>1940000000</v>
      </c>
      <c r="D24" s="36"/>
      <c r="E24" s="36"/>
      <c r="H24" s="112"/>
      <c r="Q24" s="112"/>
    </row>
    <row r="25" spans="1:17" x14ac:dyDescent="0.25">
      <c r="B25" s="31" t="s">
        <v>12</v>
      </c>
      <c r="C25" s="146">
        <f>$D$14/$D$15</f>
        <v>300000000</v>
      </c>
      <c r="D25" s="36"/>
      <c r="E25" s="36"/>
      <c r="H25" s="112"/>
      <c r="Q25" s="112"/>
    </row>
    <row r="26" spans="1:17" x14ac:dyDescent="0.25">
      <c r="B26" s="31" t="s">
        <v>13</v>
      </c>
      <c r="C26" s="144">
        <f>C22-C23-C24-C25</f>
        <v>760000000</v>
      </c>
      <c r="D26" s="35"/>
      <c r="E26" s="35"/>
      <c r="H26" s="112"/>
      <c r="Q26" s="112"/>
    </row>
    <row r="27" spans="1:17" x14ac:dyDescent="0.25">
      <c r="B27" s="31" t="str">
        <f>"Taxes (" &amp; D17*100 &amp; "%)"</f>
        <v>Taxes (21%)</v>
      </c>
      <c r="C27" s="145">
        <f>C26*$D$17</f>
        <v>159600000</v>
      </c>
      <c r="D27" s="36"/>
      <c r="E27" s="36"/>
      <c r="H27" s="112"/>
      <c r="Q27" s="112"/>
    </row>
    <row r="28" spans="1:17" ht="16.5" thickBot="1" x14ac:dyDescent="0.3">
      <c r="B28" s="31" t="s">
        <v>16</v>
      </c>
      <c r="C28" s="147">
        <f>C26-C27</f>
        <v>600400000</v>
      </c>
      <c r="D28" s="35"/>
      <c r="E28" s="35"/>
      <c r="H28" s="112"/>
      <c r="Q28" s="112"/>
    </row>
    <row r="29" spans="1:17" ht="16.5" thickTop="1" x14ac:dyDescent="0.25">
      <c r="B29" s="31"/>
      <c r="C29" s="144"/>
      <c r="D29" s="35"/>
      <c r="E29" s="35"/>
      <c r="H29" s="112"/>
      <c r="Q29" s="112"/>
    </row>
    <row r="30" spans="1:17" x14ac:dyDescent="0.25">
      <c r="B30" s="31" t="s">
        <v>17</v>
      </c>
      <c r="C30" s="144">
        <f>C28+C25</f>
        <v>900400000</v>
      </c>
      <c r="D30" s="35"/>
      <c r="E30" s="35"/>
      <c r="H30" s="112"/>
      <c r="Q30" s="112"/>
    </row>
    <row r="31" spans="1:17" x14ac:dyDescent="0.25">
      <c r="B31" s="31"/>
      <c r="C31" s="144"/>
      <c r="D31" s="35"/>
      <c r="E31" s="35"/>
      <c r="H31" s="112"/>
      <c r="Q31" s="112"/>
    </row>
    <row r="32" spans="1:17" x14ac:dyDescent="0.25">
      <c r="B32" s="32" t="s">
        <v>18</v>
      </c>
      <c r="C32" s="148">
        <f>-$D$14+PV($D$16,$D$15,-C30)</f>
        <v>1518280450.2494655</v>
      </c>
      <c r="D32" s="35"/>
      <c r="E32" s="35"/>
      <c r="H32" s="112"/>
    </row>
    <row r="34" spans="1:16" ht="31.5" customHeight="1" x14ac:dyDescent="0.25">
      <c r="A34" s="231" t="s">
        <v>56</v>
      </c>
      <c r="B34" s="231"/>
      <c r="C34" s="231"/>
      <c r="D34" s="231"/>
      <c r="E34" s="231"/>
      <c r="F34" s="231"/>
      <c r="G34" s="231"/>
      <c r="H34" s="231"/>
      <c r="I34" s="231"/>
      <c r="J34" s="231"/>
      <c r="K34" s="21"/>
    </row>
    <row r="35" spans="1:16" ht="15.75" customHeight="1" x14ac:dyDescent="0.25">
      <c r="A35" s="80"/>
      <c r="B35" s="80"/>
      <c r="C35" s="80"/>
      <c r="D35" s="80"/>
      <c r="E35" s="80"/>
      <c r="F35" s="80"/>
      <c r="G35" s="80"/>
      <c r="H35" s="80"/>
      <c r="I35" s="130"/>
      <c r="J35" s="130"/>
      <c r="K35" s="130"/>
    </row>
    <row r="36" spans="1:16" s="27" customFormat="1" x14ac:dyDescent="0.25">
      <c r="A36" s="117" t="s">
        <v>23</v>
      </c>
      <c r="B36" s="118"/>
      <c r="C36" s="118"/>
      <c r="D36" s="118"/>
      <c r="E36" s="119"/>
      <c r="F36" s="118"/>
      <c r="G36" s="118"/>
      <c r="H36" s="118"/>
      <c r="I36" s="118"/>
      <c r="J36" s="118"/>
      <c r="K36" s="118"/>
      <c r="L36" s="118"/>
      <c r="M36" s="118"/>
      <c r="N36" s="118"/>
      <c r="O36" s="120"/>
      <c r="P36" s="120"/>
    </row>
    <row r="37" spans="1:16" s="27" customFormat="1" ht="78.75" customHeight="1" x14ac:dyDescent="0.25">
      <c r="A37" s="232" t="s">
        <v>142</v>
      </c>
      <c r="B37" s="232"/>
      <c r="C37" s="232"/>
      <c r="D37" s="232"/>
      <c r="E37" s="232"/>
      <c r="F37" s="232"/>
      <c r="G37" s="232"/>
      <c r="H37" s="232"/>
      <c r="I37" s="232"/>
      <c r="J37" s="232"/>
      <c r="K37" s="85"/>
      <c r="L37" s="118"/>
      <c r="M37" s="118"/>
      <c r="N37" s="118"/>
      <c r="O37" s="120"/>
      <c r="P37" s="120"/>
    </row>
    <row r="38" spans="1:16" s="27" customFormat="1" x14ac:dyDescent="0.25">
      <c r="A38" s="120"/>
      <c r="B38" s="120"/>
      <c r="C38" s="120"/>
      <c r="D38" s="120"/>
      <c r="E38" s="120"/>
      <c r="F38" s="120"/>
      <c r="G38" s="120"/>
      <c r="H38" s="120"/>
      <c r="I38" s="120"/>
      <c r="J38" s="120"/>
      <c r="K38" s="120"/>
      <c r="L38" s="120"/>
      <c r="M38" s="120"/>
      <c r="N38" s="120"/>
      <c r="O38" s="120"/>
      <c r="P38" s="120"/>
    </row>
    <row r="39" spans="1:16" ht="15.75" customHeight="1" x14ac:dyDescent="0.25">
      <c r="A39" s="33"/>
      <c r="B39" s="33"/>
      <c r="C39" s="33"/>
      <c r="D39" s="33"/>
      <c r="E39" s="33"/>
      <c r="F39" s="33"/>
      <c r="G39" s="33"/>
      <c r="H39" s="33"/>
      <c r="I39" s="130"/>
      <c r="J39" s="130"/>
    </row>
    <row r="40" spans="1:16" ht="15.75" customHeight="1" x14ac:dyDescent="0.25">
      <c r="A40" s="231" t="s">
        <v>127</v>
      </c>
      <c r="B40" s="231"/>
      <c r="C40" s="231"/>
      <c r="D40" s="231"/>
      <c r="E40" s="231"/>
      <c r="F40" s="231"/>
      <c r="G40" s="231"/>
      <c r="H40" s="231"/>
      <c r="I40" s="231"/>
      <c r="J40" s="231"/>
    </row>
    <row r="41" spans="1:16" ht="15.75" customHeight="1" x14ac:dyDescent="0.25">
      <c r="A41" s="83"/>
      <c r="B41" s="83"/>
      <c r="C41" s="83"/>
      <c r="D41" s="83"/>
      <c r="E41" s="83"/>
      <c r="F41" s="83"/>
      <c r="G41" s="83"/>
      <c r="H41" s="83"/>
      <c r="I41" s="130"/>
      <c r="J41" s="130"/>
    </row>
    <row r="42" spans="1:16" ht="15.75" customHeight="1" x14ac:dyDescent="0.25">
      <c r="A42" s="83"/>
      <c r="B42" s="88"/>
      <c r="C42" s="89"/>
      <c r="D42" s="90" t="s">
        <v>60</v>
      </c>
      <c r="E42" s="90" t="s">
        <v>63</v>
      </c>
      <c r="F42" s="91" t="s">
        <v>61</v>
      </c>
      <c r="G42" s="83"/>
      <c r="H42" s="83"/>
      <c r="I42" s="130"/>
      <c r="J42" s="130"/>
    </row>
    <row r="43" spans="1:16" ht="15.75" customHeight="1" x14ac:dyDescent="0.25">
      <c r="A43" s="83"/>
      <c r="B43" s="237" t="s">
        <v>57</v>
      </c>
      <c r="C43" s="238"/>
      <c r="D43" s="151">
        <v>5000</v>
      </c>
      <c r="E43" s="151">
        <v>10000</v>
      </c>
      <c r="F43" s="152">
        <v>20000</v>
      </c>
      <c r="G43" s="83"/>
      <c r="H43" s="83"/>
      <c r="I43" s="130"/>
      <c r="J43" s="130"/>
    </row>
    <row r="44" spans="1:16" ht="15.75" customHeight="1" x14ac:dyDescent="0.25">
      <c r="A44" s="83"/>
      <c r="B44" s="239" t="s">
        <v>58</v>
      </c>
      <c r="C44" s="240"/>
      <c r="D44" s="153">
        <v>0.2</v>
      </c>
      <c r="E44" s="153">
        <v>0.3</v>
      </c>
      <c r="F44" s="154">
        <v>0.5</v>
      </c>
      <c r="G44" s="83"/>
      <c r="H44" s="83"/>
      <c r="I44" s="130"/>
      <c r="J44" s="130"/>
    </row>
    <row r="45" spans="1:16" ht="15.75" customHeight="1" x14ac:dyDescent="0.25">
      <c r="A45" s="83"/>
      <c r="B45" s="92" t="s">
        <v>62</v>
      </c>
      <c r="C45" s="93"/>
      <c r="D45" s="149">
        <f>D43*D44</f>
        <v>1000</v>
      </c>
      <c r="E45" s="149">
        <f>E43*E44</f>
        <v>3000</v>
      </c>
      <c r="F45" s="150">
        <f>F43*F44</f>
        <v>10000</v>
      </c>
      <c r="G45" s="83"/>
      <c r="H45" s="83"/>
      <c r="I45" s="130"/>
      <c r="J45" s="130"/>
    </row>
    <row r="46" spans="1:16" ht="15.75" customHeight="1" x14ac:dyDescent="0.25">
      <c r="A46" s="83"/>
      <c r="B46" s="239" t="s">
        <v>34</v>
      </c>
      <c r="C46" s="240"/>
      <c r="D46" s="155">
        <v>1900000</v>
      </c>
      <c r="E46" s="155">
        <v>2000000</v>
      </c>
      <c r="F46" s="156">
        <v>2200000</v>
      </c>
      <c r="G46" s="83"/>
      <c r="H46" s="83"/>
      <c r="I46" s="130"/>
      <c r="J46" s="130"/>
    </row>
    <row r="47" spans="1:16" ht="15.75" customHeight="1" x14ac:dyDescent="0.25">
      <c r="A47" s="83"/>
      <c r="B47" s="239" t="s">
        <v>143</v>
      </c>
      <c r="C47" s="240"/>
      <c r="D47" s="155">
        <v>1200000</v>
      </c>
      <c r="E47" s="155">
        <v>1000000</v>
      </c>
      <c r="F47" s="156">
        <v>800000</v>
      </c>
      <c r="G47" s="83"/>
      <c r="H47" s="83"/>
      <c r="I47" s="130"/>
      <c r="J47" s="130"/>
    </row>
    <row r="48" spans="1:16" ht="15.75" customHeight="1" x14ac:dyDescent="0.25">
      <c r="A48" s="83"/>
      <c r="B48" s="239" t="s">
        <v>144</v>
      </c>
      <c r="C48" s="240"/>
      <c r="D48" s="155">
        <v>2000000000</v>
      </c>
      <c r="E48" s="155">
        <v>1940000000</v>
      </c>
      <c r="F48" s="156">
        <v>1740000000</v>
      </c>
      <c r="G48" s="83"/>
      <c r="H48" s="83"/>
      <c r="I48" s="130"/>
      <c r="J48" s="130"/>
    </row>
    <row r="49" spans="1:17" ht="15.75" customHeight="1" x14ac:dyDescent="0.25">
      <c r="A49" s="83"/>
      <c r="B49" s="94" t="s">
        <v>59</v>
      </c>
      <c r="C49" s="95"/>
      <c r="D49" s="157">
        <v>1900000000</v>
      </c>
      <c r="E49" s="157">
        <v>1500000000</v>
      </c>
      <c r="F49" s="158">
        <v>1000000000</v>
      </c>
      <c r="G49" s="83"/>
      <c r="H49" s="83"/>
      <c r="I49" s="130"/>
      <c r="J49" s="130"/>
    </row>
    <row r="50" spans="1:17" ht="15.75" customHeight="1" x14ac:dyDescent="0.25">
      <c r="A50" s="83"/>
      <c r="B50" s="83"/>
      <c r="C50" s="83"/>
      <c r="D50" s="83"/>
      <c r="E50" s="83"/>
      <c r="F50" s="83"/>
      <c r="G50" s="83"/>
      <c r="H50" s="83"/>
      <c r="I50" s="130"/>
      <c r="J50" s="130"/>
    </row>
    <row r="51" spans="1:17" s="27" customFormat="1" x14ac:dyDescent="0.25">
      <c r="A51" s="117" t="s">
        <v>23</v>
      </c>
      <c r="B51" s="118"/>
      <c r="C51" s="118"/>
      <c r="D51" s="118"/>
      <c r="E51" s="119"/>
      <c r="F51" s="118"/>
      <c r="G51" s="118"/>
      <c r="H51" s="118"/>
      <c r="I51" s="118"/>
      <c r="J51" s="118"/>
      <c r="K51" s="118"/>
      <c r="L51" s="118"/>
      <c r="M51" s="118"/>
      <c r="N51" s="118"/>
      <c r="O51" s="120"/>
      <c r="P51" s="120"/>
      <c r="Q51" s="120"/>
    </row>
    <row r="52" spans="1:17" s="27" customFormat="1" ht="47.25" customHeight="1" x14ac:dyDescent="0.25">
      <c r="A52" s="232" t="s">
        <v>64</v>
      </c>
      <c r="B52" s="232"/>
      <c r="C52" s="232"/>
      <c r="D52" s="232"/>
      <c r="E52" s="232"/>
      <c r="F52" s="232"/>
      <c r="G52" s="232"/>
      <c r="H52" s="232"/>
      <c r="I52" s="232"/>
      <c r="J52" s="232"/>
      <c r="K52" s="85"/>
      <c r="L52" s="118"/>
      <c r="M52" s="118"/>
      <c r="N52" s="118"/>
      <c r="O52" s="120"/>
      <c r="P52" s="120"/>
      <c r="Q52" s="120"/>
    </row>
    <row r="53" spans="1:17" s="27" customFormat="1" ht="15.75" customHeight="1" x14ac:dyDescent="0.25">
      <c r="A53" s="131"/>
      <c r="B53" s="131"/>
      <c r="C53" s="131"/>
      <c r="D53" s="131"/>
      <c r="E53" s="131"/>
      <c r="F53" s="131"/>
      <c r="G53" s="131"/>
      <c r="H53" s="131"/>
      <c r="I53" s="131"/>
      <c r="J53" s="131"/>
      <c r="K53" s="131"/>
      <c r="L53" s="118"/>
      <c r="M53" s="118"/>
      <c r="N53" s="118"/>
      <c r="O53" s="120"/>
      <c r="P53" s="120"/>
      <c r="Q53" s="120"/>
    </row>
    <row r="54" spans="1:17" s="27" customFormat="1" ht="15.75" customHeight="1" x14ac:dyDescent="0.25">
      <c r="A54" s="131"/>
      <c r="B54" s="131"/>
      <c r="C54" s="131"/>
      <c r="D54" s="131"/>
      <c r="E54" s="131"/>
      <c r="F54" s="131"/>
      <c r="G54" s="131"/>
      <c r="H54" s="131"/>
      <c r="I54" s="131"/>
      <c r="J54" s="131"/>
      <c r="K54" s="131"/>
      <c r="L54" s="118"/>
      <c r="M54" s="118"/>
      <c r="N54" s="118"/>
      <c r="O54" s="120"/>
      <c r="P54" s="120"/>
      <c r="Q54" s="120"/>
    </row>
    <row r="55" spans="1:17" s="27" customFormat="1" ht="15.75" customHeight="1" x14ac:dyDescent="0.25">
      <c r="A55" s="131"/>
      <c r="B55" s="131"/>
      <c r="C55" s="131"/>
      <c r="D55" s="131"/>
      <c r="E55" s="131"/>
      <c r="F55" s="131"/>
      <c r="G55" s="131"/>
      <c r="H55" s="131"/>
      <c r="I55" s="131"/>
      <c r="J55" s="131"/>
      <c r="K55" s="131"/>
      <c r="L55" s="118"/>
      <c r="M55" s="118"/>
      <c r="N55" s="118"/>
      <c r="O55" s="120"/>
      <c r="P55" s="120"/>
      <c r="Q55" s="120"/>
    </row>
    <row r="56" spans="1:17" s="27" customFormat="1" ht="15.75" customHeight="1" x14ac:dyDescent="0.25">
      <c r="A56" s="131"/>
      <c r="B56" s="131"/>
      <c r="C56" s="131"/>
      <c r="D56" s="131"/>
      <c r="E56" s="131"/>
      <c r="F56" s="131"/>
      <c r="G56" s="131"/>
      <c r="H56" s="131"/>
      <c r="I56" s="131"/>
      <c r="J56" s="131"/>
      <c r="K56" s="131"/>
      <c r="L56" s="118"/>
      <c r="M56" s="118"/>
      <c r="N56" s="118"/>
      <c r="O56" s="120"/>
      <c r="P56" s="120"/>
      <c r="Q56" s="120"/>
    </row>
    <row r="57" spans="1:17" s="27" customFormat="1" ht="15.75" customHeight="1" x14ac:dyDescent="0.25">
      <c r="A57" s="131"/>
      <c r="B57" s="131"/>
      <c r="C57" s="131"/>
      <c r="D57" s="131"/>
      <c r="E57" s="131"/>
      <c r="F57" s="131"/>
      <c r="G57" s="131"/>
      <c r="H57" s="131"/>
      <c r="I57" s="131"/>
      <c r="J57" s="131"/>
      <c r="K57" s="131"/>
      <c r="L57" s="118"/>
      <c r="M57" s="118"/>
      <c r="N57" s="118"/>
      <c r="O57" s="120"/>
      <c r="P57" s="120"/>
      <c r="Q57" s="120"/>
    </row>
    <row r="58" spans="1:17" s="27" customFormat="1" ht="15.75" customHeight="1" x14ac:dyDescent="0.25">
      <c r="A58" s="131"/>
      <c r="B58" s="131"/>
      <c r="C58" s="131"/>
      <c r="D58" s="131"/>
      <c r="E58" s="131"/>
      <c r="F58" s="131"/>
      <c r="G58" s="131"/>
      <c r="H58" s="131"/>
      <c r="I58" s="131"/>
      <c r="J58" s="131"/>
      <c r="K58" s="131"/>
      <c r="L58" s="118"/>
      <c r="M58" s="118"/>
      <c r="N58" s="118"/>
      <c r="O58" s="120"/>
      <c r="P58" s="120"/>
      <c r="Q58" s="120"/>
    </row>
    <row r="59" spans="1:17" s="27" customFormat="1" ht="15.75" customHeight="1" x14ac:dyDescent="0.25">
      <c r="A59" s="131"/>
      <c r="B59" s="131"/>
      <c r="C59" s="131"/>
      <c r="D59" s="131"/>
      <c r="E59" s="131"/>
      <c r="F59" s="131"/>
      <c r="G59" s="131"/>
      <c r="H59" s="131"/>
      <c r="I59" s="131"/>
      <c r="J59" s="131"/>
      <c r="K59" s="131"/>
      <c r="L59" s="118"/>
      <c r="M59" s="118"/>
      <c r="N59" s="118"/>
      <c r="O59" s="120"/>
      <c r="P59" s="120"/>
      <c r="Q59" s="120"/>
    </row>
    <row r="60" spans="1:17" s="27" customFormat="1" ht="15.75" customHeight="1" x14ac:dyDescent="0.25">
      <c r="A60" s="131"/>
      <c r="B60" s="131"/>
      <c r="C60" s="131"/>
      <c r="D60" s="131"/>
      <c r="E60" s="131"/>
      <c r="F60" s="131"/>
      <c r="G60" s="131"/>
      <c r="H60" s="131"/>
      <c r="I60" s="131"/>
      <c r="J60" s="131"/>
      <c r="K60" s="131"/>
      <c r="L60" s="118"/>
      <c r="M60" s="118"/>
      <c r="N60" s="118"/>
      <c r="O60" s="120"/>
      <c r="P60" s="120"/>
      <c r="Q60" s="120"/>
    </row>
    <row r="61" spans="1:17" s="27" customFormat="1" ht="15.75" customHeight="1" x14ac:dyDescent="0.25">
      <c r="A61" s="131"/>
      <c r="B61" s="131"/>
      <c r="C61" s="131"/>
      <c r="D61" s="131"/>
      <c r="E61" s="131"/>
      <c r="F61" s="131"/>
      <c r="G61" s="131"/>
      <c r="H61" s="131"/>
      <c r="I61" s="131"/>
      <c r="J61" s="131"/>
      <c r="K61" s="131"/>
      <c r="L61" s="118"/>
      <c r="M61" s="118"/>
      <c r="N61" s="118"/>
      <c r="O61" s="120"/>
      <c r="P61" s="120"/>
      <c r="Q61" s="120"/>
    </row>
    <row r="62" spans="1:17" s="27" customFormat="1" ht="15.75" customHeight="1" x14ac:dyDescent="0.25">
      <c r="A62" s="131"/>
      <c r="B62" s="131"/>
      <c r="C62" s="131"/>
      <c r="D62" s="131"/>
      <c r="E62" s="131"/>
      <c r="F62" s="131"/>
      <c r="G62" s="131"/>
      <c r="H62" s="131"/>
      <c r="I62" s="131"/>
      <c r="J62" s="131"/>
      <c r="K62" s="131"/>
      <c r="L62" s="118"/>
      <c r="M62" s="118"/>
      <c r="N62" s="118"/>
      <c r="O62" s="120"/>
      <c r="P62" s="120"/>
      <c r="Q62" s="120"/>
    </row>
    <row r="63" spans="1:17" s="27" customFormat="1" ht="15.75" customHeight="1" x14ac:dyDescent="0.25">
      <c r="A63" s="131"/>
      <c r="B63" s="131"/>
      <c r="C63" s="131"/>
      <c r="D63" s="131"/>
      <c r="E63" s="131"/>
      <c r="F63" s="131"/>
      <c r="G63" s="131"/>
      <c r="H63" s="131"/>
      <c r="I63" s="131"/>
      <c r="J63" s="131"/>
      <c r="K63" s="131"/>
      <c r="L63" s="118"/>
      <c r="M63" s="118"/>
      <c r="N63" s="118"/>
      <c r="O63" s="120"/>
      <c r="P63" s="120"/>
      <c r="Q63" s="120"/>
    </row>
    <row r="64" spans="1:17" s="27" customFormat="1" ht="15.75" customHeight="1" x14ac:dyDescent="0.25">
      <c r="A64" s="131"/>
      <c r="B64" s="131"/>
      <c r="C64" s="131"/>
      <c r="D64" s="131"/>
      <c r="E64" s="131"/>
      <c r="F64" s="131"/>
      <c r="G64" s="131"/>
      <c r="H64" s="131"/>
      <c r="I64" s="131"/>
      <c r="J64" s="131"/>
      <c r="K64" s="131"/>
      <c r="L64" s="118"/>
      <c r="M64" s="118"/>
      <c r="N64" s="118"/>
      <c r="O64" s="120"/>
      <c r="P64" s="120"/>
      <c r="Q64" s="120"/>
    </row>
    <row r="65" spans="1:17" s="27" customFormat="1" ht="15.75" customHeight="1" x14ac:dyDescent="0.25">
      <c r="A65" s="131"/>
      <c r="B65" s="131"/>
      <c r="C65" s="131"/>
      <c r="D65" s="131"/>
      <c r="E65" s="131"/>
      <c r="F65" s="131"/>
      <c r="G65" s="131"/>
      <c r="H65" s="131"/>
      <c r="I65" s="131"/>
      <c r="J65" s="131"/>
      <c r="K65" s="131"/>
      <c r="L65" s="118"/>
      <c r="M65" s="118"/>
      <c r="N65" s="118"/>
      <c r="O65" s="120"/>
      <c r="P65" s="120"/>
      <c r="Q65" s="120"/>
    </row>
    <row r="66" spans="1:17" s="27" customFormat="1" ht="15.75" customHeight="1" x14ac:dyDescent="0.25">
      <c r="A66" s="131"/>
      <c r="B66" s="131"/>
      <c r="C66" s="131"/>
      <c r="D66" s="131"/>
      <c r="E66" s="131"/>
      <c r="F66" s="131"/>
      <c r="G66" s="131"/>
      <c r="H66" s="131"/>
      <c r="I66" s="131"/>
      <c r="J66" s="131"/>
      <c r="K66" s="131"/>
      <c r="L66" s="118"/>
      <c r="M66" s="118"/>
      <c r="N66" s="118"/>
      <c r="O66" s="120"/>
      <c r="P66" s="120"/>
      <c r="Q66" s="120"/>
    </row>
    <row r="67" spans="1:17" s="27" customFormat="1" ht="15.75" customHeight="1" x14ac:dyDescent="0.25">
      <c r="A67" s="131"/>
      <c r="B67" s="131"/>
      <c r="C67" s="131"/>
      <c r="D67" s="131"/>
      <c r="E67" s="131"/>
      <c r="F67" s="131"/>
      <c r="G67" s="131"/>
      <c r="H67" s="131"/>
      <c r="I67" s="131"/>
      <c r="J67" s="131"/>
      <c r="K67" s="131"/>
      <c r="L67" s="118"/>
      <c r="M67" s="118"/>
      <c r="N67" s="118"/>
      <c r="O67" s="120"/>
      <c r="P67" s="120"/>
      <c r="Q67" s="120"/>
    </row>
    <row r="68" spans="1:17" s="27" customFormat="1" ht="15.75" customHeight="1" x14ac:dyDescent="0.25">
      <c r="A68" s="131"/>
      <c r="B68" s="131"/>
      <c r="C68" s="131"/>
      <c r="D68" s="131"/>
      <c r="E68" s="131"/>
      <c r="F68" s="131"/>
      <c r="G68" s="131"/>
      <c r="H68" s="131"/>
      <c r="I68" s="131"/>
      <c r="J68" s="131"/>
      <c r="K68" s="131"/>
      <c r="L68" s="118"/>
      <c r="M68" s="118"/>
      <c r="N68" s="118"/>
      <c r="O68" s="120"/>
      <c r="P68" s="120"/>
      <c r="Q68" s="120"/>
    </row>
    <row r="69" spans="1:17" s="27" customFormat="1" ht="15.75" customHeight="1" x14ac:dyDescent="0.25">
      <c r="A69" s="131"/>
      <c r="B69" s="131"/>
      <c r="C69" s="131"/>
      <c r="D69" s="131"/>
      <c r="E69" s="131"/>
      <c r="F69" s="131"/>
      <c r="G69" s="131"/>
      <c r="H69" s="131"/>
      <c r="I69" s="131"/>
      <c r="J69" s="131"/>
      <c r="K69" s="131"/>
      <c r="L69" s="118"/>
      <c r="M69" s="118"/>
      <c r="N69" s="118"/>
      <c r="O69" s="120"/>
      <c r="P69" s="120"/>
      <c r="Q69" s="120"/>
    </row>
    <row r="70" spans="1:17" s="27" customFormat="1" ht="15.75" customHeight="1" x14ac:dyDescent="0.25">
      <c r="A70" s="131"/>
      <c r="B70" s="131"/>
      <c r="C70" s="131"/>
      <c r="D70" s="131"/>
      <c r="E70" s="131"/>
      <c r="F70" s="131"/>
      <c r="G70" s="131"/>
      <c r="H70" s="131"/>
      <c r="I70" s="131"/>
      <c r="J70" s="131"/>
      <c r="K70" s="131"/>
      <c r="L70" s="118"/>
      <c r="M70" s="118"/>
      <c r="N70" s="118"/>
      <c r="O70" s="120"/>
      <c r="P70" s="120"/>
      <c r="Q70" s="120"/>
    </row>
    <row r="71" spans="1:17" s="27" customFormat="1" ht="15.75" customHeight="1" x14ac:dyDescent="0.25">
      <c r="A71" s="131"/>
      <c r="B71" s="131"/>
      <c r="C71" s="131"/>
      <c r="D71" s="131"/>
      <c r="E71" s="131"/>
      <c r="F71" s="131"/>
      <c r="G71" s="131"/>
      <c r="H71" s="131"/>
      <c r="I71" s="131"/>
      <c r="J71" s="131"/>
      <c r="K71" s="131"/>
      <c r="L71" s="118"/>
      <c r="M71" s="118"/>
      <c r="N71" s="118"/>
      <c r="O71" s="120"/>
      <c r="P71" s="120"/>
      <c r="Q71" s="120"/>
    </row>
    <row r="72" spans="1:17" s="27" customFormat="1" ht="15.75" customHeight="1" x14ac:dyDescent="0.25">
      <c r="A72" s="131"/>
      <c r="B72" s="131"/>
      <c r="C72" s="131"/>
      <c r="D72" s="131"/>
      <c r="E72" s="131"/>
      <c r="F72" s="131"/>
      <c r="G72" s="131"/>
      <c r="H72" s="131"/>
      <c r="I72" s="131"/>
      <c r="J72" s="131"/>
      <c r="K72" s="131"/>
      <c r="L72" s="118"/>
      <c r="M72" s="118"/>
      <c r="N72" s="118"/>
      <c r="O72" s="120"/>
      <c r="P72" s="120"/>
      <c r="Q72" s="120"/>
    </row>
    <row r="73" spans="1:17" s="27" customFormat="1" ht="31.5" customHeight="1" x14ac:dyDescent="0.25">
      <c r="A73" s="241" t="s">
        <v>44</v>
      </c>
      <c r="B73" s="241"/>
      <c r="C73" s="241"/>
      <c r="D73" s="241"/>
      <c r="E73" s="241"/>
      <c r="F73" s="241"/>
      <c r="G73" s="241"/>
      <c r="H73" s="241"/>
      <c r="I73" s="241"/>
      <c r="J73" s="241"/>
      <c r="K73" s="46"/>
      <c r="L73" s="120"/>
      <c r="M73" s="120"/>
      <c r="N73" s="120"/>
      <c r="O73" s="120"/>
      <c r="P73" s="120"/>
      <c r="Q73" s="120"/>
    </row>
    <row r="74" spans="1:17" s="27" customFormat="1" ht="15.75" customHeight="1" x14ac:dyDescent="0.25">
      <c r="A74" s="132"/>
      <c r="B74" s="132"/>
      <c r="C74" s="132"/>
      <c r="D74" s="132"/>
      <c r="E74" s="132"/>
      <c r="F74" s="132"/>
      <c r="G74" s="132"/>
      <c r="H74" s="132"/>
      <c r="I74" s="132"/>
      <c r="J74" s="132"/>
      <c r="K74" s="132"/>
      <c r="L74" s="120"/>
      <c r="M74" s="120"/>
      <c r="N74" s="120"/>
      <c r="O74" s="120"/>
      <c r="P74" s="120"/>
      <c r="Q74" s="120"/>
    </row>
    <row r="75" spans="1:17" s="27" customFormat="1" ht="15.75" customHeight="1" x14ac:dyDescent="0.25">
      <c r="A75" s="132"/>
      <c r="B75" s="132"/>
      <c r="C75" s="132"/>
      <c r="D75" s="132"/>
      <c r="E75" s="132"/>
      <c r="F75" s="132"/>
      <c r="G75" s="132"/>
      <c r="H75" s="132"/>
      <c r="I75" s="132"/>
      <c r="J75" s="132"/>
      <c r="K75" s="132"/>
      <c r="L75" s="120"/>
      <c r="M75" s="120"/>
      <c r="N75" s="120"/>
      <c r="O75" s="120"/>
      <c r="P75" s="120"/>
      <c r="Q75" s="120"/>
    </row>
    <row r="76" spans="1:17" s="27" customFormat="1" ht="15.75" customHeight="1" x14ac:dyDescent="0.25">
      <c r="A76" s="132"/>
      <c r="B76" s="132"/>
      <c r="C76" s="132"/>
      <c r="D76" s="132"/>
      <c r="E76" s="132"/>
      <c r="F76" s="132"/>
      <c r="G76" s="132"/>
      <c r="H76" s="132"/>
      <c r="I76" s="132"/>
      <c r="J76" s="132"/>
      <c r="K76" s="132"/>
      <c r="L76" s="120"/>
      <c r="M76" s="120"/>
      <c r="N76" s="120"/>
      <c r="O76" s="120"/>
      <c r="P76" s="120"/>
      <c r="Q76" s="120"/>
    </row>
    <row r="77" spans="1:17" s="27" customFormat="1" ht="15.75" customHeight="1" x14ac:dyDescent="0.25">
      <c r="A77" s="132"/>
      <c r="B77" s="132"/>
      <c r="C77" s="132"/>
      <c r="D77" s="132"/>
      <c r="E77" s="132"/>
      <c r="F77" s="132"/>
      <c r="G77" s="132"/>
      <c r="H77" s="132"/>
      <c r="I77" s="132"/>
      <c r="J77" s="132"/>
      <c r="K77" s="132"/>
      <c r="L77" s="120"/>
      <c r="M77" s="120"/>
      <c r="N77" s="120"/>
      <c r="O77" s="120"/>
      <c r="P77" s="120"/>
      <c r="Q77" s="120"/>
    </row>
    <row r="78" spans="1:17" s="27" customFormat="1" ht="15.75" customHeight="1" x14ac:dyDescent="0.25">
      <c r="A78" s="132"/>
      <c r="B78" s="132"/>
      <c r="C78" s="132"/>
      <c r="D78" s="132"/>
      <c r="E78" s="132"/>
      <c r="F78" s="132"/>
      <c r="G78" s="132"/>
      <c r="H78" s="132"/>
      <c r="I78" s="132"/>
      <c r="J78" s="132"/>
      <c r="K78" s="132"/>
      <c r="L78" s="120"/>
      <c r="M78" s="120"/>
      <c r="N78" s="120"/>
      <c r="O78" s="120"/>
      <c r="P78" s="120"/>
      <c r="Q78" s="120"/>
    </row>
    <row r="79" spans="1:17" s="27" customFormat="1" ht="15.75" customHeight="1" x14ac:dyDescent="0.25">
      <c r="A79" s="132"/>
      <c r="B79" s="132"/>
      <c r="C79" s="132"/>
      <c r="D79" s="132"/>
      <c r="E79" s="132"/>
      <c r="F79" s="132"/>
      <c r="G79" s="132"/>
      <c r="H79" s="132"/>
      <c r="I79" s="132"/>
      <c r="J79" s="132"/>
      <c r="K79" s="132"/>
      <c r="L79" s="120"/>
      <c r="M79" s="120"/>
      <c r="N79" s="120"/>
      <c r="O79" s="120"/>
      <c r="P79" s="120"/>
      <c r="Q79" s="120"/>
    </row>
    <row r="80" spans="1:17" s="27" customFormat="1" ht="15.75" customHeight="1" x14ac:dyDescent="0.25">
      <c r="A80" s="132"/>
      <c r="B80" s="132"/>
      <c r="C80" s="132"/>
      <c r="D80" s="132"/>
      <c r="E80" s="132"/>
      <c r="F80" s="132"/>
      <c r="G80" s="132"/>
      <c r="H80" s="132"/>
      <c r="I80" s="132"/>
      <c r="J80" s="132"/>
      <c r="K80" s="132"/>
      <c r="L80" s="120"/>
      <c r="M80" s="120"/>
      <c r="N80" s="120"/>
      <c r="O80" s="120"/>
      <c r="P80" s="120"/>
      <c r="Q80" s="120"/>
    </row>
    <row r="81" spans="1:17" s="27" customFormat="1" ht="15.75" customHeight="1" x14ac:dyDescent="0.25">
      <c r="A81" s="132"/>
      <c r="B81" s="132"/>
      <c r="C81" s="132"/>
      <c r="D81" s="132"/>
      <c r="E81" s="132"/>
      <c r="F81" s="132"/>
      <c r="G81" s="132"/>
      <c r="H81" s="132"/>
      <c r="I81" s="132"/>
      <c r="J81" s="132"/>
      <c r="K81" s="132"/>
      <c r="L81" s="120"/>
      <c r="M81" s="120"/>
      <c r="N81" s="120"/>
      <c r="O81" s="120"/>
      <c r="P81" s="120"/>
      <c r="Q81" s="120"/>
    </row>
    <row r="82" spans="1:17" s="27" customFormat="1" ht="15.75" customHeight="1" x14ac:dyDescent="0.25">
      <c r="A82" s="132"/>
      <c r="B82" s="132"/>
      <c r="C82" s="132"/>
      <c r="D82" s="132"/>
      <c r="E82" s="132"/>
      <c r="F82" s="132"/>
      <c r="G82" s="132"/>
      <c r="H82" s="132"/>
      <c r="I82" s="132"/>
      <c r="J82" s="132"/>
      <c r="K82" s="132"/>
      <c r="L82" s="120"/>
      <c r="M82" s="120"/>
      <c r="N82" s="120"/>
      <c r="O82" s="120"/>
      <c r="P82" s="120"/>
      <c r="Q82" s="120"/>
    </row>
    <row r="83" spans="1:17" s="27" customFormat="1" ht="15.75" customHeight="1" x14ac:dyDescent="0.25">
      <c r="A83" s="132"/>
      <c r="B83" s="132"/>
      <c r="C83" s="132"/>
      <c r="D83" s="132"/>
      <c r="E83" s="132"/>
      <c r="F83" s="132"/>
      <c r="G83" s="132"/>
      <c r="H83" s="132"/>
      <c r="I83" s="132"/>
      <c r="J83" s="132"/>
      <c r="K83" s="132"/>
      <c r="L83" s="120"/>
      <c r="M83" s="120"/>
      <c r="N83" s="120"/>
      <c r="O83" s="120"/>
      <c r="P83" s="120"/>
      <c r="Q83" s="120"/>
    </row>
    <row r="84" spans="1:17" s="27" customFormat="1" ht="15.75" customHeight="1" x14ac:dyDescent="0.25">
      <c r="A84" s="132"/>
      <c r="B84" s="132"/>
      <c r="C84" s="132"/>
      <c r="D84" s="132"/>
      <c r="E84" s="132"/>
      <c r="F84" s="132"/>
      <c r="G84" s="132"/>
      <c r="H84" s="132"/>
      <c r="I84" s="132"/>
      <c r="J84" s="132"/>
      <c r="K84" s="132"/>
      <c r="L84" s="120"/>
      <c r="M84" s="120"/>
      <c r="N84" s="120"/>
      <c r="O84" s="120"/>
      <c r="P84" s="120"/>
      <c r="Q84" s="120"/>
    </row>
    <row r="85" spans="1:17" s="27" customFormat="1" ht="15.75" customHeight="1" x14ac:dyDescent="0.25">
      <c r="A85" s="132"/>
      <c r="B85" s="132"/>
      <c r="C85" s="132"/>
      <c r="D85" s="132"/>
      <c r="E85" s="132"/>
      <c r="F85" s="132"/>
      <c r="G85" s="132"/>
      <c r="H85" s="132"/>
      <c r="I85" s="132"/>
      <c r="J85" s="132"/>
      <c r="K85" s="132"/>
      <c r="L85" s="120"/>
      <c r="M85" s="120"/>
      <c r="N85" s="120"/>
      <c r="O85" s="120"/>
      <c r="P85" s="120"/>
      <c r="Q85" s="120"/>
    </row>
    <row r="86" spans="1:17" s="27" customFormat="1" ht="15.75" customHeight="1" x14ac:dyDescent="0.25">
      <c r="A86" s="132"/>
      <c r="B86" s="132"/>
      <c r="C86" s="132"/>
      <c r="D86" s="132"/>
      <c r="E86" s="132"/>
      <c r="F86" s="132"/>
      <c r="G86" s="132"/>
      <c r="H86" s="132"/>
      <c r="I86" s="132"/>
      <c r="J86" s="132"/>
      <c r="K86" s="132"/>
      <c r="L86" s="120"/>
      <c r="M86" s="120"/>
      <c r="N86" s="120"/>
      <c r="O86" s="120"/>
      <c r="P86" s="120"/>
      <c r="Q86" s="120"/>
    </row>
    <row r="87" spans="1:17" s="27" customFormat="1" ht="15.75" customHeight="1" x14ac:dyDescent="0.25">
      <c r="A87" s="132"/>
      <c r="B87" s="132"/>
      <c r="C87" s="132"/>
      <c r="D87" s="132"/>
      <c r="E87" s="132"/>
      <c r="F87" s="132"/>
      <c r="G87" s="132"/>
      <c r="H87" s="132"/>
      <c r="I87" s="132"/>
      <c r="J87" s="132"/>
      <c r="K87" s="132"/>
      <c r="L87" s="120"/>
      <c r="M87" s="120"/>
      <c r="N87" s="120"/>
      <c r="O87" s="120"/>
      <c r="P87" s="120"/>
      <c r="Q87" s="120"/>
    </row>
    <row r="88" spans="1:17" s="27" customFormat="1" ht="15.75" customHeight="1" x14ac:dyDescent="0.25">
      <c r="A88" s="132"/>
      <c r="B88" s="132"/>
      <c r="C88" s="132"/>
      <c r="D88" s="132"/>
      <c r="E88" s="132"/>
      <c r="F88" s="132"/>
      <c r="G88" s="132"/>
      <c r="H88" s="132"/>
      <c r="I88" s="132"/>
      <c r="J88" s="132"/>
      <c r="K88" s="132"/>
      <c r="L88" s="120"/>
      <c r="M88" s="120"/>
      <c r="N88" s="120"/>
      <c r="O88" s="120"/>
      <c r="P88" s="120"/>
      <c r="Q88" s="120"/>
    </row>
    <row r="89" spans="1:17" s="27" customFormat="1" ht="15.75" customHeight="1" x14ac:dyDescent="0.25">
      <c r="A89" s="132"/>
      <c r="B89" s="132"/>
      <c r="C89" s="132"/>
      <c r="D89" s="132"/>
      <c r="E89" s="132"/>
      <c r="F89" s="132"/>
      <c r="G89" s="132"/>
      <c r="H89" s="132"/>
      <c r="I89" s="132"/>
      <c r="J89" s="132"/>
      <c r="K89" s="132"/>
      <c r="L89" s="120"/>
      <c r="M89" s="120"/>
      <c r="N89" s="120"/>
      <c r="O89" s="120"/>
      <c r="P89" s="120"/>
      <c r="Q89" s="120"/>
    </row>
    <row r="90" spans="1:17" s="46" customFormat="1" ht="47.25" customHeight="1" x14ac:dyDescent="0.25">
      <c r="A90" s="241" t="s">
        <v>167</v>
      </c>
      <c r="B90" s="241"/>
      <c r="C90" s="241"/>
      <c r="D90" s="241"/>
      <c r="E90" s="241"/>
      <c r="F90" s="241"/>
      <c r="G90" s="241"/>
      <c r="H90" s="241"/>
      <c r="I90" s="241"/>
      <c r="J90" s="241"/>
    </row>
    <row r="91" spans="1:17" s="27" customFormat="1" ht="15.75" customHeight="1" x14ac:dyDescent="0.25">
      <c r="A91" s="132"/>
      <c r="B91" s="132"/>
      <c r="C91" s="132"/>
      <c r="D91" s="132"/>
      <c r="E91" s="132"/>
      <c r="F91" s="132"/>
      <c r="G91" s="132"/>
      <c r="H91" s="132"/>
      <c r="I91" s="132"/>
      <c r="J91" s="132"/>
      <c r="K91" s="132"/>
      <c r="L91" s="120"/>
      <c r="M91" s="120"/>
      <c r="N91" s="120"/>
      <c r="O91" s="120"/>
      <c r="P91" s="120"/>
      <c r="Q91" s="120"/>
    </row>
    <row r="92" spans="1:17" s="27" customFormat="1" ht="15.75" customHeight="1" x14ac:dyDescent="0.25">
      <c r="A92" s="132"/>
      <c r="B92" s="132"/>
      <c r="C92" s="132"/>
      <c r="D92" s="132"/>
      <c r="E92" s="132"/>
      <c r="F92" s="132"/>
      <c r="G92" s="132"/>
      <c r="H92" s="132"/>
      <c r="I92" s="132"/>
      <c r="J92" s="132"/>
      <c r="K92" s="132"/>
      <c r="L92" s="120"/>
      <c r="M92" s="120"/>
      <c r="N92" s="120"/>
      <c r="O92" s="120"/>
      <c r="P92" s="120"/>
      <c r="Q92" s="120"/>
    </row>
    <row r="93" spans="1:17" s="27" customFormat="1" ht="15.75" customHeight="1" x14ac:dyDescent="0.25">
      <c r="A93" s="132"/>
      <c r="B93" s="132"/>
      <c r="C93" s="132"/>
      <c r="D93" s="132"/>
      <c r="E93" s="132"/>
      <c r="F93" s="132"/>
      <c r="G93" s="132"/>
      <c r="H93" s="132"/>
      <c r="I93" s="132"/>
      <c r="J93" s="132"/>
      <c r="K93" s="132"/>
      <c r="L93" s="120"/>
      <c r="M93" s="120"/>
      <c r="N93" s="120"/>
      <c r="O93" s="120"/>
      <c r="P93" s="120"/>
      <c r="Q93" s="120"/>
    </row>
    <row r="94" spans="1:17" s="27" customFormat="1" ht="15.75" customHeight="1" x14ac:dyDescent="0.25">
      <c r="A94" s="132"/>
      <c r="B94" s="132"/>
      <c r="C94" s="132"/>
      <c r="D94" s="132"/>
      <c r="E94" s="132"/>
      <c r="F94" s="132"/>
      <c r="G94" s="132"/>
      <c r="H94" s="132"/>
      <c r="I94" s="132"/>
      <c r="J94" s="132"/>
      <c r="K94" s="132"/>
      <c r="L94" s="120"/>
      <c r="M94" s="120"/>
      <c r="N94" s="120"/>
      <c r="O94" s="120"/>
      <c r="P94" s="120"/>
      <c r="Q94" s="120"/>
    </row>
    <row r="95" spans="1:17" s="27" customFormat="1" ht="15.75" customHeight="1" x14ac:dyDescent="0.25">
      <c r="A95" s="132"/>
      <c r="B95" s="132"/>
      <c r="C95" s="132"/>
      <c r="D95" s="132"/>
      <c r="E95" s="132"/>
      <c r="F95" s="132"/>
      <c r="G95" s="132"/>
      <c r="H95" s="132"/>
      <c r="I95" s="132"/>
      <c r="J95" s="132"/>
      <c r="K95" s="132"/>
      <c r="L95" s="120"/>
      <c r="M95" s="120"/>
      <c r="N95" s="120"/>
      <c r="O95" s="120"/>
      <c r="P95" s="120"/>
      <c r="Q95" s="120"/>
    </row>
    <row r="96" spans="1:17" s="27" customFormat="1" ht="15.75" customHeight="1" x14ac:dyDescent="0.25">
      <c r="A96" s="132"/>
      <c r="B96" s="132"/>
      <c r="C96" s="132"/>
      <c r="D96" s="132"/>
      <c r="E96" s="132"/>
      <c r="F96" s="132"/>
      <c r="G96" s="132"/>
      <c r="H96" s="132"/>
      <c r="I96" s="132"/>
      <c r="J96" s="132"/>
      <c r="K96" s="132"/>
      <c r="L96" s="120"/>
      <c r="M96" s="120"/>
      <c r="N96" s="120"/>
      <c r="O96" s="120"/>
      <c r="P96" s="120"/>
      <c r="Q96" s="120"/>
    </row>
    <row r="97" spans="1:17" s="27" customFormat="1" ht="15.75" customHeight="1" x14ac:dyDescent="0.25">
      <c r="A97" s="132"/>
      <c r="B97" s="132"/>
      <c r="C97" s="132"/>
      <c r="D97" s="132"/>
      <c r="E97" s="132"/>
      <c r="F97" s="132"/>
      <c r="G97" s="132"/>
      <c r="H97" s="132"/>
      <c r="I97" s="132"/>
      <c r="J97" s="132"/>
      <c r="K97" s="132"/>
      <c r="L97" s="120"/>
      <c r="M97" s="120"/>
      <c r="N97" s="120"/>
      <c r="O97" s="120"/>
      <c r="P97" s="120"/>
      <c r="Q97" s="120"/>
    </row>
    <row r="98" spans="1:17" s="27" customFormat="1" ht="15.75" customHeight="1" x14ac:dyDescent="0.25">
      <c r="A98" s="132"/>
      <c r="B98" s="132"/>
      <c r="C98" s="132"/>
      <c r="D98" s="132"/>
      <c r="E98" s="132"/>
      <c r="F98" s="132"/>
      <c r="G98" s="132"/>
      <c r="H98" s="132"/>
      <c r="I98" s="132"/>
      <c r="J98" s="132"/>
      <c r="K98" s="132"/>
      <c r="L98" s="120"/>
      <c r="M98" s="120"/>
      <c r="N98" s="120"/>
      <c r="O98" s="120"/>
      <c r="P98" s="120"/>
      <c r="Q98" s="120"/>
    </row>
    <row r="99" spans="1:17" s="27" customFormat="1" ht="15.75" customHeight="1" x14ac:dyDescent="0.25">
      <c r="A99" s="132"/>
      <c r="B99" s="132"/>
      <c r="C99" s="132"/>
      <c r="D99" s="132"/>
      <c r="E99" s="132"/>
      <c r="F99" s="132"/>
      <c r="G99" s="132"/>
      <c r="H99" s="132"/>
      <c r="I99" s="132"/>
      <c r="J99" s="132"/>
      <c r="K99" s="132"/>
      <c r="L99" s="120"/>
      <c r="M99" s="120"/>
      <c r="N99" s="120"/>
      <c r="O99" s="120"/>
      <c r="P99" s="120"/>
      <c r="Q99" s="120"/>
    </row>
    <row r="100" spans="1:17" s="27" customFormat="1" ht="15.75" customHeight="1" x14ac:dyDescent="0.25">
      <c r="A100" s="132"/>
      <c r="B100" s="132"/>
      <c r="C100" s="132"/>
      <c r="D100" s="132"/>
      <c r="E100" s="132"/>
      <c r="F100" s="132"/>
      <c r="G100" s="132"/>
      <c r="H100" s="132"/>
      <c r="I100" s="132"/>
      <c r="J100" s="132"/>
      <c r="K100" s="132"/>
      <c r="L100" s="120"/>
      <c r="M100" s="120"/>
      <c r="N100" s="120"/>
      <c r="O100" s="120"/>
      <c r="P100" s="120"/>
      <c r="Q100" s="120"/>
    </row>
    <row r="101" spans="1:17" s="27" customFormat="1" ht="15.75" customHeight="1" x14ac:dyDescent="0.25">
      <c r="A101" s="132"/>
      <c r="B101" s="132"/>
      <c r="C101" s="132"/>
      <c r="D101" s="132"/>
      <c r="E101" s="132"/>
      <c r="F101" s="132"/>
      <c r="G101" s="132"/>
      <c r="H101" s="132"/>
      <c r="I101" s="132"/>
      <c r="J101" s="132"/>
      <c r="K101" s="132"/>
      <c r="L101" s="120"/>
      <c r="M101" s="120"/>
      <c r="N101" s="120"/>
      <c r="O101" s="120"/>
      <c r="P101" s="120"/>
      <c r="Q101" s="120"/>
    </row>
    <row r="102" spans="1:17" s="27" customFormat="1" ht="15.75" customHeight="1" x14ac:dyDescent="0.25">
      <c r="A102" s="132"/>
      <c r="B102" s="132"/>
      <c r="C102" s="132"/>
      <c r="D102" s="132"/>
      <c r="E102" s="132"/>
      <c r="F102" s="132"/>
      <c r="G102" s="132"/>
      <c r="H102" s="132"/>
      <c r="I102" s="132"/>
      <c r="J102" s="132"/>
      <c r="K102" s="132"/>
      <c r="L102" s="120"/>
      <c r="M102" s="120"/>
      <c r="N102" s="120"/>
      <c r="O102" s="120"/>
      <c r="P102" s="120"/>
      <c r="Q102" s="120"/>
    </row>
    <row r="103" spans="1:17" s="27" customFormat="1" ht="15.75" customHeight="1" x14ac:dyDescent="0.25">
      <c r="A103" s="132"/>
      <c r="B103" s="132"/>
      <c r="C103" s="132"/>
      <c r="D103" s="132"/>
      <c r="E103" s="132"/>
      <c r="F103" s="132"/>
      <c r="G103" s="132"/>
      <c r="H103" s="132"/>
      <c r="I103" s="132"/>
      <c r="J103" s="132"/>
      <c r="K103" s="132"/>
      <c r="L103" s="120"/>
      <c r="M103" s="120"/>
      <c r="N103" s="120"/>
      <c r="O103" s="120"/>
      <c r="P103" s="120"/>
      <c r="Q103" s="120"/>
    </row>
    <row r="104" spans="1:17" s="27" customFormat="1" ht="15.75" customHeight="1" x14ac:dyDescent="0.25">
      <c r="A104" s="132"/>
      <c r="B104" s="132"/>
      <c r="C104" s="132"/>
      <c r="D104" s="132"/>
      <c r="E104" s="132"/>
      <c r="F104" s="132"/>
      <c r="G104" s="132"/>
      <c r="H104" s="132"/>
      <c r="I104" s="132"/>
      <c r="J104" s="132"/>
      <c r="K104" s="132"/>
      <c r="L104" s="120"/>
      <c r="M104" s="120"/>
      <c r="N104" s="120"/>
      <c r="O104" s="120"/>
      <c r="P104" s="120"/>
      <c r="Q104" s="120"/>
    </row>
    <row r="105" spans="1:17" s="27" customFormat="1" ht="15.75" customHeight="1" x14ac:dyDescent="0.25">
      <c r="A105" s="132"/>
      <c r="B105" s="132"/>
      <c r="C105" s="132"/>
      <c r="D105" s="132"/>
      <c r="E105" s="132"/>
      <c r="F105" s="132"/>
      <c r="G105" s="132"/>
      <c r="H105" s="132"/>
      <c r="I105" s="132"/>
      <c r="J105" s="132"/>
      <c r="K105" s="132"/>
      <c r="L105" s="120"/>
      <c r="M105" s="120"/>
      <c r="N105" s="120"/>
      <c r="O105" s="120"/>
      <c r="P105" s="120"/>
      <c r="Q105" s="120"/>
    </row>
    <row r="106" spans="1:17" s="27" customFormat="1" ht="15.75" customHeight="1" x14ac:dyDescent="0.25">
      <c r="A106" s="132"/>
      <c r="B106" s="132"/>
      <c r="C106" s="132"/>
      <c r="D106" s="132"/>
      <c r="E106" s="132"/>
      <c r="F106" s="132"/>
      <c r="G106" s="132"/>
      <c r="H106" s="132"/>
      <c r="I106" s="132"/>
      <c r="J106" s="132"/>
      <c r="K106" s="132"/>
      <c r="L106" s="120"/>
      <c r="M106" s="120"/>
      <c r="N106" s="120"/>
      <c r="O106" s="120"/>
      <c r="P106" s="120"/>
      <c r="Q106" s="120"/>
    </row>
    <row r="107" spans="1:17" s="27" customFormat="1" ht="15.75" customHeight="1" x14ac:dyDescent="0.25">
      <c r="A107" s="132"/>
      <c r="B107" s="132"/>
      <c r="C107" s="132"/>
      <c r="D107" s="132"/>
      <c r="E107" s="132"/>
      <c r="F107" s="132"/>
      <c r="G107" s="132"/>
      <c r="H107" s="132"/>
      <c r="I107" s="132"/>
      <c r="J107" s="132"/>
      <c r="K107" s="132"/>
      <c r="L107" s="120"/>
      <c r="M107" s="120"/>
      <c r="N107" s="120"/>
      <c r="O107" s="120"/>
      <c r="P107" s="120"/>
      <c r="Q107" s="120"/>
    </row>
    <row r="108" spans="1:17" s="27" customFormat="1" ht="15.75" customHeight="1" x14ac:dyDescent="0.25">
      <c r="A108" s="132"/>
      <c r="B108" s="132"/>
      <c r="C108" s="132"/>
      <c r="D108" s="132"/>
      <c r="E108" s="132"/>
      <c r="F108" s="132"/>
      <c r="G108" s="132"/>
      <c r="H108" s="132"/>
      <c r="I108" s="132"/>
      <c r="J108" s="132"/>
      <c r="K108" s="132"/>
      <c r="L108" s="120"/>
      <c r="M108" s="120"/>
      <c r="N108" s="120"/>
      <c r="O108" s="120"/>
      <c r="P108" s="120"/>
      <c r="Q108" s="120"/>
    </row>
    <row r="109" spans="1:17" s="27" customFormat="1" ht="15.75" customHeight="1" x14ac:dyDescent="0.25">
      <c r="A109" s="132"/>
      <c r="B109" s="132"/>
      <c r="C109" s="132"/>
      <c r="D109" s="132"/>
      <c r="E109" s="132"/>
      <c r="F109" s="132"/>
      <c r="G109" s="132"/>
      <c r="H109" s="132"/>
      <c r="I109" s="132"/>
      <c r="J109" s="132"/>
      <c r="K109" s="132"/>
      <c r="L109" s="120"/>
      <c r="M109" s="120"/>
      <c r="N109" s="120"/>
      <c r="O109" s="120"/>
      <c r="P109" s="120"/>
      <c r="Q109" s="120"/>
    </row>
    <row r="110" spans="1:17" s="27" customFormat="1" ht="31.5" customHeight="1" x14ac:dyDescent="0.25">
      <c r="A110" s="241" t="s">
        <v>128</v>
      </c>
      <c r="B110" s="241"/>
      <c r="C110" s="241"/>
      <c r="D110" s="241"/>
      <c r="E110" s="241"/>
      <c r="F110" s="241"/>
      <c r="G110" s="241"/>
      <c r="H110" s="241"/>
      <c r="I110" s="241"/>
      <c r="J110" s="241"/>
      <c r="K110" s="46"/>
      <c r="L110" s="120"/>
      <c r="M110" s="120"/>
      <c r="N110" s="120"/>
      <c r="O110" s="120"/>
      <c r="P110" s="120"/>
      <c r="Q110" s="120"/>
    </row>
    <row r="111" spans="1:17" s="27" customFormat="1" ht="15.75" customHeight="1" x14ac:dyDescent="0.25">
      <c r="A111" s="132"/>
      <c r="B111" s="132"/>
      <c r="C111" s="132"/>
      <c r="D111" s="132"/>
      <c r="E111" s="132"/>
      <c r="F111" s="132"/>
      <c r="G111" s="132"/>
      <c r="H111" s="132"/>
      <c r="I111" s="132"/>
      <c r="J111" s="132"/>
      <c r="K111" s="132"/>
      <c r="L111" s="120"/>
      <c r="M111" s="120"/>
      <c r="N111" s="120"/>
      <c r="O111" s="120"/>
      <c r="P111" s="120"/>
      <c r="Q111" s="120"/>
    </row>
    <row r="112" spans="1:17" s="27" customFormat="1" ht="15.75" customHeight="1" x14ac:dyDescent="0.25">
      <c r="A112" s="132"/>
      <c r="B112" s="132"/>
      <c r="C112" s="132"/>
      <c r="D112" s="132"/>
      <c r="E112" s="132"/>
      <c r="F112" s="132"/>
      <c r="G112" s="132"/>
      <c r="H112" s="132"/>
      <c r="I112" s="132"/>
      <c r="J112" s="132"/>
      <c r="K112" s="132"/>
      <c r="L112" s="120"/>
      <c r="M112" s="120"/>
      <c r="N112" s="120"/>
      <c r="O112" s="120"/>
      <c r="P112" s="120"/>
      <c r="Q112" s="120"/>
    </row>
    <row r="113" spans="1:17" s="27" customFormat="1" ht="15.75" customHeight="1" x14ac:dyDescent="0.25">
      <c r="A113" s="132"/>
      <c r="B113" s="132"/>
      <c r="C113" s="132"/>
      <c r="D113" s="132"/>
      <c r="E113" s="132"/>
      <c r="F113" s="132"/>
      <c r="G113" s="132"/>
      <c r="H113" s="132"/>
      <c r="I113" s="132"/>
      <c r="J113" s="132"/>
      <c r="K113" s="132"/>
      <c r="L113" s="120"/>
      <c r="M113" s="120"/>
      <c r="N113" s="120"/>
      <c r="O113" s="120"/>
      <c r="P113" s="120"/>
      <c r="Q113" s="120"/>
    </row>
    <row r="114" spans="1:17" s="27" customFormat="1" ht="15.75" customHeight="1" x14ac:dyDescent="0.25">
      <c r="A114" s="132"/>
      <c r="B114" s="132"/>
      <c r="C114" s="132"/>
      <c r="D114" s="132"/>
      <c r="E114" s="132"/>
      <c r="F114" s="132"/>
      <c r="G114" s="132"/>
      <c r="H114" s="132"/>
      <c r="I114" s="132"/>
      <c r="J114" s="132"/>
      <c r="K114" s="132"/>
      <c r="L114" s="120"/>
      <c r="M114" s="120"/>
      <c r="N114" s="120"/>
      <c r="O114" s="120"/>
      <c r="P114" s="120"/>
      <c r="Q114" s="120"/>
    </row>
    <row r="115" spans="1:17" s="27" customFormat="1" ht="15.75" customHeight="1" x14ac:dyDescent="0.25">
      <c r="A115" s="132"/>
      <c r="B115" s="132"/>
      <c r="C115" s="132"/>
      <c r="D115" s="132"/>
      <c r="E115" s="132"/>
      <c r="F115" s="132"/>
      <c r="G115" s="132"/>
      <c r="H115" s="132"/>
      <c r="I115" s="132"/>
      <c r="J115" s="132"/>
      <c r="K115" s="132"/>
      <c r="L115" s="120"/>
      <c r="M115" s="120"/>
      <c r="N115" s="120"/>
      <c r="O115" s="120"/>
      <c r="P115" s="120"/>
      <c r="Q115" s="120"/>
    </row>
    <row r="116" spans="1:17" s="27" customFormat="1" ht="15.75" customHeight="1" x14ac:dyDescent="0.25">
      <c r="A116" s="132"/>
      <c r="B116" s="132"/>
      <c r="C116" s="132"/>
      <c r="D116" s="132"/>
      <c r="E116" s="132"/>
      <c r="F116" s="132"/>
      <c r="G116" s="132"/>
      <c r="H116" s="132"/>
      <c r="I116" s="132"/>
      <c r="J116" s="132"/>
      <c r="K116" s="132"/>
      <c r="L116" s="120"/>
      <c r="M116" s="120"/>
      <c r="N116" s="120"/>
      <c r="O116" s="120"/>
      <c r="P116" s="120"/>
      <c r="Q116" s="120"/>
    </row>
    <row r="117" spans="1:17" s="27" customFormat="1" ht="15.75" customHeight="1" x14ac:dyDescent="0.25">
      <c r="A117" s="132"/>
      <c r="B117" s="132"/>
      <c r="C117" s="132"/>
      <c r="D117" s="132"/>
      <c r="E117" s="132"/>
      <c r="F117" s="132"/>
      <c r="G117" s="132"/>
      <c r="H117" s="132"/>
      <c r="I117" s="132"/>
      <c r="J117" s="132"/>
      <c r="K117" s="132"/>
      <c r="L117" s="120"/>
      <c r="M117" s="120"/>
      <c r="N117" s="120"/>
      <c r="O117" s="120"/>
      <c r="P117" s="120"/>
      <c r="Q117" s="120"/>
    </row>
    <row r="118" spans="1:17" s="27" customFormat="1" ht="15.75" customHeight="1" x14ac:dyDescent="0.25">
      <c r="A118" s="132"/>
      <c r="B118" s="132"/>
      <c r="C118" s="132"/>
      <c r="D118" s="132"/>
      <c r="E118" s="132"/>
      <c r="F118" s="132"/>
      <c r="G118" s="132"/>
      <c r="H118" s="132"/>
      <c r="I118" s="132"/>
      <c r="J118" s="132"/>
      <c r="K118" s="132"/>
      <c r="L118" s="120"/>
      <c r="M118" s="120"/>
      <c r="N118" s="120"/>
      <c r="O118" s="120"/>
      <c r="P118" s="120"/>
      <c r="Q118" s="120"/>
    </row>
    <row r="119" spans="1:17" s="27" customFormat="1" ht="15.75" customHeight="1" x14ac:dyDescent="0.25">
      <c r="A119" s="132"/>
      <c r="B119" s="132"/>
      <c r="C119" s="132"/>
      <c r="D119" s="132"/>
      <c r="E119" s="132"/>
      <c r="F119" s="132"/>
      <c r="G119" s="132"/>
      <c r="H119" s="132"/>
      <c r="I119" s="132"/>
      <c r="J119" s="132"/>
      <c r="K119" s="132"/>
      <c r="L119" s="120"/>
      <c r="M119" s="120"/>
      <c r="N119" s="120"/>
      <c r="O119" s="120"/>
      <c r="P119" s="120"/>
      <c r="Q119" s="120"/>
    </row>
    <row r="120" spans="1:17" s="27" customFormat="1" ht="15.75" customHeight="1" x14ac:dyDescent="0.25">
      <c r="A120" s="132"/>
      <c r="B120" s="132"/>
      <c r="C120" s="132"/>
      <c r="D120" s="132"/>
      <c r="E120" s="132"/>
      <c r="F120" s="132"/>
      <c r="G120" s="132"/>
      <c r="H120" s="132"/>
      <c r="I120" s="132"/>
      <c r="J120" s="132"/>
      <c r="K120" s="132"/>
      <c r="L120" s="120"/>
      <c r="M120" s="120"/>
      <c r="N120" s="120"/>
      <c r="O120" s="120"/>
      <c r="P120" s="120"/>
      <c r="Q120" s="120"/>
    </row>
    <row r="121" spans="1:17" ht="15.75" customHeight="1" x14ac:dyDescent="0.25">
      <c r="A121" s="33"/>
      <c r="B121" s="33"/>
      <c r="C121" s="33"/>
      <c r="D121" s="33"/>
      <c r="E121" s="33"/>
      <c r="F121" s="33"/>
      <c r="G121" s="33"/>
      <c r="H121" s="33"/>
      <c r="I121" s="130"/>
      <c r="J121" s="130"/>
    </row>
    <row r="122" spans="1:17" x14ac:dyDescent="0.25">
      <c r="A122" s="1" t="s">
        <v>20</v>
      </c>
    </row>
    <row r="123" spans="1:17" ht="47.25" customHeight="1" x14ac:dyDescent="0.25">
      <c r="A123" s="231" t="s">
        <v>50</v>
      </c>
      <c r="B123" s="231"/>
      <c r="C123" s="231"/>
      <c r="D123" s="231"/>
      <c r="E123" s="231"/>
      <c r="F123" s="231"/>
      <c r="G123" s="231"/>
      <c r="H123" s="231"/>
      <c r="I123" s="231"/>
      <c r="J123" s="231"/>
      <c r="K123" s="21"/>
    </row>
    <row r="125" spans="1:17" x14ac:dyDescent="0.25">
      <c r="B125" s="50" t="s">
        <v>11</v>
      </c>
      <c r="C125" s="51" t="s">
        <v>18</v>
      </c>
    </row>
    <row r="126" spans="1:17" hidden="1" x14ac:dyDescent="0.25">
      <c r="B126" s="31"/>
      <c r="C126" s="52">
        <f>C32</f>
        <v>1518280450.2494655</v>
      </c>
    </row>
    <row r="127" spans="1:17" x14ac:dyDescent="0.25">
      <c r="B127" s="159">
        <v>1291000000</v>
      </c>
      <c r="C127" s="144">
        <f t="dataTable" ref="C127:C137" dt2D="0" dtr="0" r1="D12" ca="1"/>
        <v>3236963890.5508909</v>
      </c>
    </row>
    <row r="128" spans="1:17" x14ac:dyDescent="0.25">
      <c r="B128" s="159">
        <v>1391000000</v>
      </c>
      <c r="C128" s="144">
        <v>2972143637.8079901</v>
      </c>
    </row>
    <row r="129" spans="1:11" x14ac:dyDescent="0.25">
      <c r="B129" s="159">
        <v>1491000000</v>
      </c>
      <c r="C129" s="144">
        <v>2707323385.0650892</v>
      </c>
    </row>
    <row r="130" spans="1:11" x14ac:dyDescent="0.25">
      <c r="B130" s="159">
        <v>1591000000</v>
      </c>
      <c r="C130" s="144">
        <v>2442503132.3221889</v>
      </c>
    </row>
    <row r="131" spans="1:11" x14ac:dyDescent="0.25">
      <c r="B131" s="159">
        <v>1691000000</v>
      </c>
      <c r="C131" s="144">
        <v>2177682879.579288</v>
      </c>
    </row>
    <row r="132" spans="1:11" x14ac:dyDescent="0.25">
      <c r="B132" s="159">
        <v>1791000000</v>
      </c>
      <c r="C132" s="144">
        <v>1912862626.8363872</v>
      </c>
    </row>
    <row r="133" spans="1:11" x14ac:dyDescent="0.25">
      <c r="B133" s="159">
        <v>1891000000</v>
      </c>
      <c r="C133" s="144">
        <v>1648042374.0934868</v>
      </c>
    </row>
    <row r="134" spans="1:11" x14ac:dyDescent="0.25">
      <c r="B134" s="159">
        <v>1991000000</v>
      </c>
      <c r="C134" s="144">
        <v>1383222121.3505859</v>
      </c>
    </row>
    <row r="135" spans="1:11" x14ac:dyDescent="0.25">
      <c r="B135" s="159">
        <v>2091000000</v>
      </c>
      <c r="C135" s="144">
        <v>1118401868.6076856</v>
      </c>
    </row>
    <row r="136" spans="1:11" x14ac:dyDescent="0.25">
      <c r="B136" s="159">
        <v>2191000000</v>
      </c>
      <c r="C136" s="144">
        <v>853581615.86478472</v>
      </c>
    </row>
    <row r="137" spans="1:11" x14ac:dyDescent="0.25">
      <c r="B137" s="160">
        <v>2291000000</v>
      </c>
      <c r="C137" s="148">
        <v>588761363.12188387</v>
      </c>
    </row>
    <row r="139" spans="1:11" x14ac:dyDescent="0.25">
      <c r="A139" s="244" t="s">
        <v>21</v>
      </c>
      <c r="B139" s="244"/>
      <c r="C139" s="244"/>
      <c r="D139" s="244"/>
      <c r="E139" s="244"/>
      <c r="F139" s="244"/>
      <c r="G139" s="244"/>
      <c r="H139" s="244"/>
      <c r="I139" s="244"/>
      <c r="J139" s="244"/>
      <c r="K139" s="86"/>
    </row>
    <row r="162" spans="1:14" ht="15.75" customHeight="1" x14ac:dyDescent="0.25">
      <c r="A162" s="231" t="s">
        <v>22</v>
      </c>
      <c r="B162" s="231"/>
      <c r="C162" s="231"/>
      <c r="D162" s="231"/>
      <c r="E162" s="231"/>
      <c r="F162" s="231"/>
      <c r="G162" s="231"/>
      <c r="H162" s="231"/>
      <c r="I162" s="231"/>
      <c r="J162" s="231"/>
    </row>
    <row r="164" spans="1:14" s="120" customFormat="1" x14ac:dyDescent="0.25">
      <c r="A164" s="117" t="s">
        <v>23</v>
      </c>
      <c r="B164" s="118"/>
      <c r="C164" s="118"/>
      <c r="D164" s="118"/>
      <c r="E164" s="119"/>
      <c r="F164" s="118"/>
      <c r="G164" s="118"/>
      <c r="H164" s="118"/>
      <c r="I164" s="118"/>
      <c r="J164" s="118"/>
      <c r="K164" s="118"/>
      <c r="L164" s="118"/>
      <c r="M164" s="118"/>
      <c r="N164" s="118"/>
    </row>
    <row r="165" spans="1:14" s="120" customFormat="1" ht="94.5" customHeight="1" x14ac:dyDescent="0.25">
      <c r="A165" s="232" t="s">
        <v>168</v>
      </c>
      <c r="B165" s="232"/>
      <c r="C165" s="232"/>
      <c r="D165" s="232"/>
      <c r="E165" s="232"/>
      <c r="F165" s="232"/>
      <c r="G165" s="232"/>
      <c r="H165" s="232"/>
      <c r="I165" s="232"/>
      <c r="J165" s="232"/>
      <c r="K165" s="85"/>
      <c r="L165" s="118"/>
      <c r="M165" s="118"/>
      <c r="N165" s="118"/>
    </row>
    <row r="166" spans="1:14" s="120" customFormat="1" x14ac:dyDescent="0.25"/>
    <row r="167" spans="1:14" s="120" customFormat="1" x14ac:dyDescent="0.25"/>
    <row r="168" spans="1:14" s="28" customFormat="1" x14ac:dyDescent="0.25"/>
    <row r="169" spans="1:14" s="28" customFormat="1" x14ac:dyDescent="0.25"/>
    <row r="170" spans="1:14" s="28" customFormat="1" x14ac:dyDescent="0.25"/>
    <row r="171" spans="1:14" s="28" customFormat="1" x14ac:dyDescent="0.25"/>
    <row r="172" spans="1:14" s="28" customFormat="1" x14ac:dyDescent="0.25"/>
    <row r="173" spans="1:14" s="28" customFormat="1" ht="31.5" customHeight="1" x14ac:dyDescent="0.25">
      <c r="A173" s="245" t="s">
        <v>46</v>
      </c>
      <c r="B173" s="245"/>
      <c r="C173" s="245"/>
      <c r="D173" s="245"/>
      <c r="E173" s="245"/>
      <c r="F173" s="245"/>
      <c r="G173" s="245"/>
      <c r="H173" s="245"/>
      <c r="I173" s="245"/>
      <c r="J173" s="245"/>
      <c r="K173" s="87"/>
    </row>
    <row r="174" spans="1:14" s="28" customFormat="1" x14ac:dyDescent="0.25"/>
    <row r="176" spans="1:14" ht="47.25" customHeight="1" x14ac:dyDescent="0.25">
      <c r="A176" s="231" t="s">
        <v>68</v>
      </c>
      <c r="B176" s="231"/>
      <c r="C176" s="231"/>
      <c r="D176" s="231"/>
      <c r="E176" s="231"/>
      <c r="F176" s="231"/>
      <c r="G176" s="231"/>
      <c r="H176" s="231"/>
      <c r="I176" s="231"/>
      <c r="J176" s="231"/>
    </row>
    <row r="178" spans="1:10" x14ac:dyDescent="0.25">
      <c r="B178" s="47"/>
      <c r="C178" s="48"/>
      <c r="D178" s="242" t="s">
        <v>25</v>
      </c>
      <c r="E178" s="242"/>
      <c r="F178" s="242"/>
      <c r="G178" s="242"/>
      <c r="H178" s="242"/>
      <c r="I178" s="242"/>
      <c r="J178" s="243"/>
    </row>
    <row r="179" spans="1:10" x14ac:dyDescent="0.25">
      <c r="B179" s="233" t="s">
        <v>24</v>
      </c>
      <c r="C179" s="49">
        <f>C32</f>
        <v>1518280450.2494655</v>
      </c>
      <c r="D179" s="161">
        <v>1700000</v>
      </c>
      <c r="E179" s="161">
        <v>1800000</v>
      </c>
      <c r="F179" s="161">
        <v>1900000</v>
      </c>
      <c r="G179" s="161">
        <v>2000000</v>
      </c>
      <c r="H179" s="161">
        <v>2100000</v>
      </c>
      <c r="I179" s="161">
        <v>2200000</v>
      </c>
      <c r="J179" s="162">
        <v>2300000</v>
      </c>
    </row>
    <row r="180" spans="1:10" x14ac:dyDescent="0.25">
      <c r="B180" s="233"/>
      <c r="C180" s="163">
        <v>2750</v>
      </c>
      <c r="D180" s="165">
        <f t="dataTable" ref="D180:J190" dt2D="1" dtr="1" r1="D10" r2="D9" ca="1"/>
        <v>-1328537266.7367167</v>
      </c>
      <c r="E180" s="165">
        <v>-600281571.69374001</v>
      </c>
      <c r="F180" s="165">
        <v>127974123.34923697</v>
      </c>
      <c r="G180" s="165">
        <v>856229818.39221382</v>
      </c>
      <c r="H180" s="165">
        <v>1584485513.4351907</v>
      </c>
      <c r="I180" s="165">
        <v>2312741208.4781671</v>
      </c>
      <c r="J180" s="166">
        <v>3040996903.5211439</v>
      </c>
    </row>
    <row r="181" spans="1:10" x14ac:dyDescent="0.25">
      <c r="B181" s="233"/>
      <c r="C181" s="163">
        <v>2800</v>
      </c>
      <c r="D181" s="165">
        <v>-1235850178.2767017</v>
      </c>
      <c r="E181" s="165">
        <v>-494353470.59657979</v>
      </c>
      <c r="F181" s="165">
        <v>247143237.08354211</v>
      </c>
      <c r="G181" s="165">
        <v>988639944.76366425</v>
      </c>
      <c r="H181" s="165">
        <v>1730136652.4437861</v>
      </c>
      <c r="I181" s="165">
        <v>2471633360.1239076</v>
      </c>
      <c r="J181" s="166">
        <v>3213130067.8040295</v>
      </c>
    </row>
    <row r="182" spans="1:10" x14ac:dyDescent="0.25">
      <c r="B182" s="233"/>
      <c r="C182" s="163">
        <v>2850</v>
      </c>
      <c r="D182" s="165">
        <v>-1143163089.8166864</v>
      </c>
      <c r="E182" s="165">
        <v>-388425369.49941945</v>
      </c>
      <c r="F182" s="165">
        <v>366312350.81784725</v>
      </c>
      <c r="G182" s="165">
        <v>1121050071.1351147</v>
      </c>
      <c r="H182" s="165">
        <v>1875787791.4523811</v>
      </c>
      <c r="I182" s="165">
        <v>2630525511.7696481</v>
      </c>
      <c r="J182" s="166">
        <v>3385263232.086915</v>
      </c>
    </row>
    <row r="183" spans="1:10" x14ac:dyDescent="0.25">
      <c r="B183" s="233"/>
      <c r="C183" s="163">
        <v>2900</v>
      </c>
      <c r="D183" s="165">
        <v>-1050476001.3566711</v>
      </c>
      <c r="E183" s="165">
        <v>-282497268.40225911</v>
      </c>
      <c r="F183" s="165">
        <v>485481464.55215263</v>
      </c>
      <c r="G183" s="165">
        <v>1253460197.5065646</v>
      </c>
      <c r="H183" s="165">
        <v>2021438930.4609761</v>
      </c>
      <c r="I183" s="165">
        <v>2789417663.4153881</v>
      </c>
      <c r="J183" s="166">
        <v>3557396396.3698006</v>
      </c>
    </row>
    <row r="184" spans="1:10" x14ac:dyDescent="0.25">
      <c r="B184" s="233"/>
      <c r="C184" s="163">
        <v>2950</v>
      </c>
      <c r="D184" s="165">
        <v>-957788912.89665592</v>
      </c>
      <c r="E184" s="165">
        <v>-176569167.30509877</v>
      </c>
      <c r="F184" s="165">
        <v>604650578.28645778</v>
      </c>
      <c r="G184" s="165">
        <v>1385870323.878015</v>
      </c>
      <c r="H184" s="165">
        <v>2167090069.4695716</v>
      </c>
      <c r="I184" s="165">
        <v>2948309815.0611286</v>
      </c>
      <c r="J184" s="166">
        <v>3729529560.6526861</v>
      </c>
    </row>
    <row r="185" spans="1:10" x14ac:dyDescent="0.25">
      <c r="B185" s="233"/>
      <c r="C185" s="163">
        <v>3000</v>
      </c>
      <c r="D185" s="165">
        <v>-865101824.43664062</v>
      </c>
      <c r="E185" s="165">
        <v>-70641066.207938671</v>
      </c>
      <c r="F185" s="165">
        <v>723819692.0207634</v>
      </c>
      <c r="G185" s="165">
        <v>1518280450.2494655</v>
      </c>
      <c r="H185" s="165">
        <v>2312741208.4781671</v>
      </c>
      <c r="I185" s="165">
        <v>3107201966.7068691</v>
      </c>
      <c r="J185" s="166">
        <v>3901662724.9355707</v>
      </c>
    </row>
    <row r="186" spans="1:10" x14ac:dyDescent="0.25">
      <c r="B186" s="233"/>
      <c r="C186" s="163">
        <v>3050</v>
      </c>
      <c r="D186" s="165">
        <v>-772414735.97662544</v>
      </c>
      <c r="E186" s="165">
        <v>35287034.889221668</v>
      </c>
      <c r="F186" s="165">
        <v>842988805.75506878</v>
      </c>
      <c r="G186" s="165">
        <v>1650690576.6209159</v>
      </c>
      <c r="H186" s="165">
        <v>2458392347.4867625</v>
      </c>
      <c r="I186" s="165">
        <v>3266094118.3526096</v>
      </c>
      <c r="J186" s="166">
        <v>4073795889.2184563</v>
      </c>
    </row>
    <row r="187" spans="1:10" x14ac:dyDescent="0.25">
      <c r="B187" s="233"/>
      <c r="C187" s="163">
        <v>3100</v>
      </c>
      <c r="D187" s="165">
        <v>-679727647.51661015</v>
      </c>
      <c r="E187" s="165">
        <v>141215135.98638201</v>
      </c>
      <c r="F187" s="165">
        <v>962157919.48937416</v>
      </c>
      <c r="G187" s="165">
        <v>1783100702.9923663</v>
      </c>
      <c r="H187" s="165">
        <v>2604043486.495358</v>
      </c>
      <c r="I187" s="165">
        <v>3424986269.9983501</v>
      </c>
      <c r="J187" s="166">
        <v>4245929053.5013418</v>
      </c>
    </row>
    <row r="188" spans="1:10" x14ac:dyDescent="0.25">
      <c r="B188" s="233"/>
      <c r="C188" s="163">
        <v>3150</v>
      </c>
      <c r="D188" s="165">
        <v>-587040559.05659497</v>
      </c>
      <c r="E188" s="165">
        <v>247143237.08354211</v>
      </c>
      <c r="F188" s="165">
        <v>1081327033.2236795</v>
      </c>
      <c r="G188" s="165">
        <v>1915510829.3638158</v>
      </c>
      <c r="H188" s="165">
        <v>2749694625.503953</v>
      </c>
      <c r="I188" s="165">
        <v>3583878421.6440907</v>
      </c>
      <c r="J188" s="166">
        <v>4418062217.7842274</v>
      </c>
    </row>
    <row r="189" spans="1:10" x14ac:dyDescent="0.25">
      <c r="B189" s="233"/>
      <c r="C189" s="163">
        <v>3250</v>
      </c>
      <c r="D189" s="165">
        <v>-401666382.13656449</v>
      </c>
      <c r="E189" s="165">
        <v>458999439.27786255</v>
      </c>
      <c r="F189" s="165">
        <v>1319665260.6922898</v>
      </c>
      <c r="G189" s="165">
        <v>2180331082.1067166</v>
      </c>
      <c r="H189" s="165">
        <v>3040996903.5211439</v>
      </c>
      <c r="I189" s="165">
        <v>3901662724.9355707</v>
      </c>
      <c r="J189" s="166">
        <v>4762328546.3499985</v>
      </c>
    </row>
    <row r="190" spans="1:10" x14ac:dyDescent="0.25">
      <c r="B190" s="234"/>
      <c r="C190" s="164">
        <v>3350</v>
      </c>
      <c r="D190" s="167">
        <v>-216292205.2165339</v>
      </c>
      <c r="E190" s="167">
        <v>670855641.47218323</v>
      </c>
      <c r="F190" s="167">
        <v>1558003488.1609006</v>
      </c>
      <c r="G190" s="167">
        <v>2445151334.8496175</v>
      </c>
      <c r="H190" s="167">
        <v>3332299181.5383348</v>
      </c>
      <c r="I190" s="167">
        <v>4219447028.2270517</v>
      </c>
      <c r="J190" s="168">
        <v>5106594874.9157696</v>
      </c>
    </row>
    <row r="192" spans="1:10" ht="15.75" customHeight="1" x14ac:dyDescent="0.25">
      <c r="A192" s="231" t="s">
        <v>129</v>
      </c>
      <c r="B192" s="231"/>
      <c r="C192" s="231"/>
      <c r="D192" s="231"/>
      <c r="E192" s="231"/>
      <c r="F192" s="231"/>
      <c r="G192" s="231"/>
      <c r="H192" s="231"/>
      <c r="I192" s="231"/>
      <c r="J192" s="231"/>
    </row>
    <row r="194" spans="1:12" ht="63" customHeight="1" x14ac:dyDescent="0.25">
      <c r="A194" s="231" t="s">
        <v>51</v>
      </c>
      <c r="B194" s="231"/>
      <c r="C194" s="231"/>
      <c r="D194" s="231"/>
      <c r="E194" s="231"/>
      <c r="F194" s="231"/>
      <c r="G194" s="231"/>
      <c r="H194" s="231"/>
      <c r="I194" s="231"/>
      <c r="J194" s="231"/>
    </row>
    <row r="196" spans="1:12" ht="31.5" customHeight="1" x14ac:dyDescent="0.25">
      <c r="B196" s="59" t="s">
        <v>37</v>
      </c>
      <c r="C196" s="60" t="s">
        <v>38</v>
      </c>
      <c r="D196" s="51" t="s">
        <v>18</v>
      </c>
      <c r="G196" s="59" t="s">
        <v>37</v>
      </c>
      <c r="H196" s="60" t="s">
        <v>6</v>
      </c>
      <c r="I196" s="51" t="s">
        <v>18</v>
      </c>
    </row>
    <row r="197" spans="1:12" ht="15.75" customHeight="1" x14ac:dyDescent="0.25">
      <c r="B197" s="61"/>
      <c r="C197" s="169"/>
      <c r="D197" s="170">
        <f>NPV</f>
        <v>1518280450.2494655</v>
      </c>
      <c r="E197" s="58"/>
      <c r="F197" s="58"/>
      <c r="G197" s="62"/>
      <c r="H197" s="173"/>
      <c r="I197" s="170">
        <f>NPV</f>
        <v>1518280450.2494655</v>
      </c>
    </row>
    <row r="198" spans="1:12" x14ac:dyDescent="0.25">
      <c r="B198" s="174">
        <v>-0.3</v>
      </c>
      <c r="C198" s="171">
        <f>C201*(1+B198)</f>
        <v>2100</v>
      </c>
      <c r="D198" s="166">
        <f t="dataTable" ref="D198:D204" dt2D="0" dtr="0" r1="D9"/>
        <v>-865101824.43664062</v>
      </c>
      <c r="E198" s="56"/>
      <c r="F198" s="57"/>
      <c r="G198" s="174">
        <v>-0.3</v>
      </c>
      <c r="H198" s="165">
        <f>$H$201*(1+G198)</f>
        <v>1400000</v>
      </c>
      <c r="I198" s="166">
        <f t="dataTable" ref="I198:I204" dt2D="0" dtr="0" r1="D10" ca="1"/>
        <v>-3248484099.1227465</v>
      </c>
    </row>
    <row r="199" spans="1:12" x14ac:dyDescent="0.25">
      <c r="B199" s="174">
        <v>-0.2</v>
      </c>
      <c r="C199" s="171">
        <f>C201*(1+B199)</f>
        <v>2400</v>
      </c>
      <c r="D199" s="166">
        <v>-70641066.207938671</v>
      </c>
      <c r="E199" s="56"/>
      <c r="F199" s="57"/>
      <c r="G199" s="174">
        <v>-0.2</v>
      </c>
      <c r="H199" s="165">
        <f>$H$201*(1+G199)</f>
        <v>1600000</v>
      </c>
      <c r="I199" s="166">
        <v>-1659562582.6653428</v>
      </c>
      <c r="L199" s="55"/>
    </row>
    <row r="200" spans="1:12" x14ac:dyDescent="0.25">
      <c r="B200" s="174">
        <v>-0.1</v>
      </c>
      <c r="C200" s="171">
        <f>C201*(1+B200)</f>
        <v>2700</v>
      </c>
      <c r="D200" s="166">
        <v>723819692.0207634</v>
      </c>
      <c r="E200" s="56"/>
      <c r="F200" s="57"/>
      <c r="G200" s="174">
        <v>-0.1</v>
      </c>
      <c r="H200" s="165">
        <f>$H$201*(1+G200)</f>
        <v>1800000</v>
      </c>
      <c r="I200" s="166">
        <v>-70641066.207938671</v>
      </c>
      <c r="L200" s="55"/>
    </row>
    <row r="201" spans="1:12" x14ac:dyDescent="0.25">
      <c r="B201" s="174">
        <v>0</v>
      </c>
      <c r="C201" s="163">
        <v>3000</v>
      </c>
      <c r="D201" s="166">
        <v>1518280450.2494655</v>
      </c>
      <c r="E201" s="56"/>
      <c r="F201" s="57"/>
      <c r="G201" s="174">
        <v>0</v>
      </c>
      <c r="H201" s="176">
        <v>2000000</v>
      </c>
      <c r="I201" s="166">
        <v>1518280450.2494655</v>
      </c>
      <c r="L201" s="55"/>
    </row>
    <row r="202" spans="1:12" x14ac:dyDescent="0.25">
      <c r="B202" s="174">
        <v>0.1</v>
      </c>
      <c r="C202" s="171">
        <f>C201*(1+B202)</f>
        <v>3300.0000000000005</v>
      </c>
      <c r="D202" s="166">
        <v>2312741208.4781685</v>
      </c>
      <c r="E202" s="56"/>
      <c r="F202" s="57"/>
      <c r="G202" s="174">
        <v>0.1</v>
      </c>
      <c r="H202" s="165">
        <f>$H$201*(1+G202)</f>
        <v>2200000</v>
      </c>
      <c r="I202" s="166">
        <v>3107201966.7068691</v>
      </c>
      <c r="L202" s="55"/>
    </row>
    <row r="203" spans="1:12" x14ac:dyDescent="0.25">
      <c r="B203" s="174">
        <v>0.2</v>
      </c>
      <c r="C203" s="171">
        <f>C201*(1+B203)</f>
        <v>3600</v>
      </c>
      <c r="D203" s="166">
        <v>3107201966.7068691</v>
      </c>
      <c r="E203" s="56"/>
      <c r="F203" s="57"/>
      <c r="G203" s="174">
        <v>0.2</v>
      </c>
      <c r="H203" s="165">
        <f>$H$201*(1+G203)</f>
        <v>2400000</v>
      </c>
      <c r="I203" s="166">
        <v>4696123483.1642733</v>
      </c>
      <c r="L203" s="55"/>
    </row>
    <row r="204" spans="1:12" x14ac:dyDescent="0.25">
      <c r="B204" s="175">
        <v>0.3</v>
      </c>
      <c r="C204" s="172">
        <f>C201*(1+B204)</f>
        <v>3900</v>
      </c>
      <c r="D204" s="168">
        <v>3901662724.9355707</v>
      </c>
      <c r="E204" s="56"/>
      <c r="F204" s="57"/>
      <c r="G204" s="175">
        <v>0.3</v>
      </c>
      <c r="H204" s="167">
        <f>$H$201*(1+G204)</f>
        <v>2600000</v>
      </c>
      <c r="I204" s="168">
        <v>6285044999.6216774</v>
      </c>
      <c r="L204" s="55"/>
    </row>
    <row r="205" spans="1:12" x14ac:dyDescent="0.25">
      <c r="B205" s="54"/>
      <c r="C205" s="26"/>
      <c r="D205" s="29"/>
      <c r="G205" s="54"/>
      <c r="H205" s="29"/>
      <c r="I205" s="29"/>
    </row>
    <row r="206" spans="1:12" ht="31.5" x14ac:dyDescent="0.25">
      <c r="B206" s="59" t="s">
        <v>37</v>
      </c>
      <c r="C206" s="63" t="s">
        <v>39</v>
      </c>
      <c r="D206" s="51" t="s">
        <v>18</v>
      </c>
      <c r="G206" s="59" t="s">
        <v>37</v>
      </c>
      <c r="H206" s="63" t="s">
        <v>40</v>
      </c>
      <c r="I206" s="51" t="s">
        <v>18</v>
      </c>
    </row>
    <row r="207" spans="1:12" hidden="1" x14ac:dyDescent="0.25">
      <c r="B207" s="64"/>
      <c r="C207" s="65"/>
      <c r="D207" s="66">
        <f>NPV</f>
        <v>1518280450.2494655</v>
      </c>
      <c r="E207" s="58"/>
      <c r="F207" s="58"/>
      <c r="G207" s="67"/>
      <c r="H207" s="65"/>
      <c r="I207" s="66">
        <f>NPV</f>
        <v>1518280450.2494655</v>
      </c>
    </row>
    <row r="208" spans="1:12" x14ac:dyDescent="0.25">
      <c r="B208" s="174">
        <v>-0.3</v>
      </c>
      <c r="C208" s="165">
        <f>$C$211*(1+B208)</f>
        <v>700000</v>
      </c>
      <c r="D208" s="166">
        <f t="dataTable" ref="D208:D214" dt2D="0" dtr="0" r1="D11" ca="1"/>
        <v>3901662724.9355707</v>
      </c>
      <c r="G208" s="174">
        <v>-0.3</v>
      </c>
      <c r="H208" s="165">
        <f>$H$211*(1+G208)</f>
        <v>1358000000</v>
      </c>
      <c r="I208" s="166">
        <f t="dataTable" ref="I208:I214" dt2D="0" dtr="0" r1="D12" ca="1"/>
        <v>3059534321.2131472</v>
      </c>
    </row>
    <row r="209" spans="1:11" x14ac:dyDescent="0.25">
      <c r="B209" s="174">
        <v>-0.2</v>
      </c>
      <c r="C209" s="165">
        <f>$C$211*(1+B209)</f>
        <v>800000</v>
      </c>
      <c r="D209" s="166">
        <v>3107201966.7068691</v>
      </c>
      <c r="G209" s="174">
        <v>-0.2</v>
      </c>
      <c r="H209" s="165">
        <f>$H$211*(1+G209)</f>
        <v>1552000000</v>
      </c>
      <c r="I209" s="166">
        <v>2545783030.8919201</v>
      </c>
    </row>
    <row r="210" spans="1:11" x14ac:dyDescent="0.25">
      <c r="B210" s="174">
        <v>-0.1</v>
      </c>
      <c r="C210" s="165">
        <f>$C$211*(1+B210)</f>
        <v>900000</v>
      </c>
      <c r="D210" s="166">
        <v>2312741208.4781671</v>
      </c>
      <c r="G210" s="174">
        <v>-0.1</v>
      </c>
      <c r="H210" s="165">
        <f>$H$211*(1+G210)</f>
        <v>1746000000</v>
      </c>
      <c r="I210" s="166">
        <v>2032031740.5706925</v>
      </c>
    </row>
    <row r="211" spans="1:11" x14ac:dyDescent="0.25">
      <c r="B211" s="174">
        <v>0</v>
      </c>
      <c r="C211" s="176">
        <v>1000000</v>
      </c>
      <c r="D211" s="166">
        <v>1518280450.2494655</v>
      </c>
      <c r="G211" s="174">
        <v>0</v>
      </c>
      <c r="H211" s="176">
        <v>1940000000</v>
      </c>
      <c r="I211" s="166">
        <v>1518280450.2494655</v>
      </c>
    </row>
    <row r="212" spans="1:11" x14ac:dyDescent="0.25">
      <c r="B212" s="174">
        <v>0.1</v>
      </c>
      <c r="C212" s="165">
        <f>$C$211*(1+B212)</f>
        <v>1100000</v>
      </c>
      <c r="D212" s="166">
        <v>723819692.0207634</v>
      </c>
      <c r="G212" s="174">
        <v>0.1</v>
      </c>
      <c r="H212" s="165">
        <f>$H$211*(1+G212)</f>
        <v>2134000000.0000002</v>
      </c>
      <c r="I212" s="166">
        <v>1004529159.928237</v>
      </c>
    </row>
    <row r="213" spans="1:11" x14ac:dyDescent="0.25">
      <c r="B213" s="174">
        <v>0.2</v>
      </c>
      <c r="C213" s="165">
        <f>$C$211*(1+B213)</f>
        <v>1200000</v>
      </c>
      <c r="D213" s="166">
        <v>-70641066.207938671</v>
      </c>
      <c r="G213" s="174">
        <v>0.2</v>
      </c>
      <c r="H213" s="165">
        <f>$H$211*(1+G213)</f>
        <v>2328000000</v>
      </c>
      <c r="I213" s="166">
        <v>490777869.60701084</v>
      </c>
    </row>
    <row r="214" spans="1:11" x14ac:dyDescent="0.25">
      <c r="B214" s="175">
        <v>0.3</v>
      </c>
      <c r="C214" s="167">
        <f>$C$211*(1+B214)</f>
        <v>1300000</v>
      </c>
      <c r="D214" s="168">
        <v>-865101824.43664062</v>
      </c>
      <c r="G214" s="175">
        <v>0.3</v>
      </c>
      <c r="H214" s="167">
        <f>$H$211*(1+G214)</f>
        <v>2522000000</v>
      </c>
      <c r="I214" s="168">
        <v>-22973420.714216709</v>
      </c>
    </row>
    <row r="215" spans="1:11" x14ac:dyDescent="0.25">
      <c r="B215" s="54"/>
      <c r="C215" s="26"/>
      <c r="D215" s="29"/>
      <c r="G215" s="54"/>
      <c r="H215" s="29"/>
      <c r="I215" s="29"/>
    </row>
    <row r="216" spans="1:11" ht="47.25" customHeight="1" x14ac:dyDescent="0.25">
      <c r="A216" s="231" t="s">
        <v>41</v>
      </c>
      <c r="B216" s="231"/>
      <c r="C216" s="231"/>
      <c r="D216" s="231"/>
      <c r="E216" s="231"/>
      <c r="F216" s="231"/>
      <c r="G216" s="231"/>
      <c r="H216" s="231"/>
      <c r="I216" s="231"/>
      <c r="J216" s="231"/>
      <c r="K216" s="21"/>
    </row>
    <row r="244" spans="1:11" s="21" customFormat="1" ht="31.5" customHeight="1" x14ac:dyDescent="0.25">
      <c r="A244" s="231" t="s">
        <v>130</v>
      </c>
      <c r="B244" s="231"/>
      <c r="C244" s="231"/>
      <c r="D244" s="231"/>
      <c r="E244" s="231"/>
      <c r="F244" s="231"/>
      <c r="G244" s="231"/>
      <c r="H244" s="231"/>
      <c r="I244" s="231"/>
      <c r="J244" s="231"/>
    </row>
    <row r="246" spans="1:11" x14ac:dyDescent="0.25">
      <c r="A246" s="230" t="s">
        <v>67</v>
      </c>
      <c r="B246" s="230"/>
      <c r="C246" s="230"/>
      <c r="D246" s="230"/>
      <c r="E246" s="230"/>
      <c r="F246" s="230"/>
      <c r="G246" s="230"/>
      <c r="H246" s="230"/>
      <c r="I246" s="230"/>
      <c r="J246" s="230"/>
    </row>
    <row r="247" spans="1:11" ht="15.75" customHeight="1" x14ac:dyDescent="0.25">
      <c r="A247" s="231" t="s">
        <v>69</v>
      </c>
      <c r="B247" s="231"/>
      <c r="C247" s="231"/>
      <c r="D247" s="231"/>
      <c r="E247" s="231"/>
      <c r="F247" s="231"/>
      <c r="G247" s="231"/>
      <c r="H247" s="231"/>
      <c r="I247" s="231"/>
      <c r="J247" s="231"/>
      <c r="K247" s="21"/>
    </row>
    <row r="249" spans="1:11" x14ac:dyDescent="0.25">
      <c r="B249" s="47" t="s">
        <v>59</v>
      </c>
      <c r="C249" s="178">
        <f>Investment</f>
        <v>1500000000</v>
      </c>
      <c r="D249" s="48"/>
      <c r="E249" s="48"/>
      <c r="F249" s="98"/>
    </row>
    <row r="250" spans="1:11" x14ac:dyDescent="0.25">
      <c r="B250" s="31"/>
      <c r="C250" s="169"/>
      <c r="D250" s="53"/>
      <c r="E250" s="53"/>
      <c r="F250" s="99"/>
    </row>
    <row r="251" spans="1:11" x14ac:dyDescent="0.25">
      <c r="B251" s="31" t="s">
        <v>70</v>
      </c>
      <c r="C251" s="102">
        <v>0</v>
      </c>
      <c r="D251" s="163">
        <v>1000</v>
      </c>
      <c r="E251" s="163">
        <v>3000</v>
      </c>
      <c r="F251" s="177">
        <v>10000</v>
      </c>
    </row>
    <row r="252" spans="1:11" x14ac:dyDescent="0.25">
      <c r="B252" s="31" t="s">
        <v>71</v>
      </c>
      <c r="C252" s="179">
        <f>C251*Price</f>
        <v>0</v>
      </c>
      <c r="D252" s="179">
        <f>D251*Price</f>
        <v>2000000000</v>
      </c>
      <c r="E252" s="179">
        <f>E251*Price</f>
        <v>6000000000</v>
      </c>
      <c r="F252" s="170">
        <f>F251*Price</f>
        <v>20000000000</v>
      </c>
    </row>
    <row r="253" spans="1:11" x14ac:dyDescent="0.25">
      <c r="B253" s="31" t="s">
        <v>10</v>
      </c>
      <c r="C253" s="180">
        <f>C251*Variable_cost_per_unit</f>
        <v>0</v>
      </c>
      <c r="D253" s="180">
        <f>D251*Variable_cost_per_unit</f>
        <v>1000000000</v>
      </c>
      <c r="E253" s="180">
        <f>E251*Variable_cost_per_unit</f>
        <v>3000000000</v>
      </c>
      <c r="F253" s="181">
        <f>F251*Variable_cost_per_unit</f>
        <v>10000000000</v>
      </c>
    </row>
    <row r="254" spans="1:11" x14ac:dyDescent="0.25">
      <c r="B254" s="31" t="s">
        <v>11</v>
      </c>
      <c r="C254" s="180">
        <f>Fixed_costs</f>
        <v>1940000000</v>
      </c>
      <c r="D254" s="180">
        <f>Fixed_costs</f>
        <v>1940000000</v>
      </c>
      <c r="E254" s="180">
        <f>Fixed_costs</f>
        <v>1940000000</v>
      </c>
      <c r="F254" s="181">
        <f>Fixed_costs</f>
        <v>1940000000</v>
      </c>
    </row>
    <row r="255" spans="1:11" x14ac:dyDescent="0.25">
      <c r="B255" s="31" t="s">
        <v>12</v>
      </c>
      <c r="C255" s="182">
        <f>Investment/$D$15</f>
        <v>300000000</v>
      </c>
      <c r="D255" s="182">
        <f>Investment/$D$15</f>
        <v>300000000</v>
      </c>
      <c r="E255" s="182">
        <f>Investment/$D$15</f>
        <v>300000000</v>
      </c>
      <c r="F255" s="183">
        <f>Investment/$D$15</f>
        <v>300000000</v>
      </c>
    </row>
    <row r="256" spans="1:11" x14ac:dyDescent="0.25">
      <c r="B256" s="31" t="s">
        <v>26</v>
      </c>
      <c r="C256" s="179">
        <f>C252-C253-C254-C255</f>
        <v>-2240000000</v>
      </c>
      <c r="D256" s="179">
        <f>D252-D253-D254-D255</f>
        <v>-1240000000</v>
      </c>
      <c r="E256" s="179">
        <f>E252-E253-E254-E255</f>
        <v>760000000</v>
      </c>
      <c r="F256" s="170">
        <f>F252-F253-F254-F255</f>
        <v>7760000000</v>
      </c>
    </row>
    <row r="257" spans="1:10" x14ac:dyDescent="0.25">
      <c r="B257" s="31" t="s">
        <v>72</v>
      </c>
      <c r="C257" s="182">
        <f>C256*$D$17</f>
        <v>-470400000</v>
      </c>
      <c r="D257" s="182">
        <f>D256*$D$17</f>
        <v>-260400000</v>
      </c>
      <c r="E257" s="182">
        <f>E256*$D$17</f>
        <v>159600000</v>
      </c>
      <c r="F257" s="183">
        <f>F256*$D$17</f>
        <v>1629600000</v>
      </c>
    </row>
    <row r="258" spans="1:10" x14ac:dyDescent="0.25">
      <c r="B258" s="31" t="s">
        <v>16</v>
      </c>
      <c r="C258" s="179">
        <f>C256-C257</f>
        <v>-1769600000</v>
      </c>
      <c r="D258" s="179">
        <f>D256-D257</f>
        <v>-979600000</v>
      </c>
      <c r="E258" s="179">
        <f>E256-E257</f>
        <v>600400000</v>
      </c>
      <c r="F258" s="170">
        <f>F256-F257</f>
        <v>6130400000</v>
      </c>
    </row>
    <row r="259" spans="1:10" x14ac:dyDescent="0.25">
      <c r="B259" s="31"/>
      <c r="C259" s="179"/>
      <c r="D259" s="179"/>
      <c r="E259" s="179"/>
      <c r="F259" s="170"/>
    </row>
    <row r="260" spans="1:10" x14ac:dyDescent="0.25">
      <c r="B260" s="31" t="s">
        <v>17</v>
      </c>
      <c r="C260" s="179">
        <f>C258+C255</f>
        <v>-1469600000</v>
      </c>
      <c r="D260" s="179">
        <f>D258+D255</f>
        <v>-679600000</v>
      </c>
      <c r="E260" s="179">
        <f>E258+E255</f>
        <v>900400000</v>
      </c>
      <c r="F260" s="170">
        <f>F258+F255</f>
        <v>6430400000</v>
      </c>
    </row>
    <row r="261" spans="1:10" x14ac:dyDescent="0.25">
      <c r="B261" s="31"/>
      <c r="C261" s="179"/>
      <c r="D261" s="179"/>
      <c r="E261" s="179"/>
      <c r="F261" s="170"/>
    </row>
    <row r="262" spans="1:10" x14ac:dyDescent="0.25">
      <c r="B262" s="32" t="s">
        <v>18</v>
      </c>
      <c r="C262" s="184">
        <f>PV($D$16,$D$15,-C260)-$C$249</f>
        <v>-6426327132.0375547</v>
      </c>
      <c r="D262" s="184">
        <f>PV($D$16,$D$15,-D260)-$C$249</f>
        <v>-3778124604.6085482</v>
      </c>
      <c r="E262" s="184">
        <f>PV($D$16,$D$15,-E260)-$C$249</f>
        <v>1518280450.2494655</v>
      </c>
      <c r="F262" s="185">
        <f>PV($D$16,$D$15,-F260)-$C$249</f>
        <v>20055698142.25251</v>
      </c>
    </row>
    <row r="264" spans="1:10" x14ac:dyDescent="0.25">
      <c r="A264" s="231" t="s">
        <v>145</v>
      </c>
      <c r="B264" s="231"/>
      <c r="C264" s="231"/>
      <c r="D264" s="231"/>
      <c r="E264" s="231"/>
      <c r="F264" s="231"/>
      <c r="G264" s="231"/>
      <c r="H264" s="231"/>
      <c r="I264" s="231"/>
      <c r="J264" s="231"/>
    </row>
    <row r="265" spans="1:10" x14ac:dyDescent="0.25">
      <c r="C265" s="22"/>
    </row>
    <row r="266" spans="1:10" x14ac:dyDescent="0.25">
      <c r="B266" s="101"/>
      <c r="C266" s="186">
        <f t="shared" ref="C266:F268" si="0">C251</f>
        <v>0</v>
      </c>
      <c r="D266" s="187">
        <f t="shared" si="0"/>
        <v>1000</v>
      </c>
      <c r="E266" s="187">
        <f t="shared" si="0"/>
        <v>3000</v>
      </c>
      <c r="F266" s="188">
        <f t="shared" si="0"/>
        <v>10000</v>
      </c>
    </row>
    <row r="267" spans="1:10" x14ac:dyDescent="0.25">
      <c r="B267" s="31" t="s">
        <v>73</v>
      </c>
      <c r="C267" s="189">
        <f t="shared" si="0"/>
        <v>0</v>
      </c>
      <c r="D267" s="189">
        <f t="shared" si="0"/>
        <v>2000000000</v>
      </c>
      <c r="E267" s="189">
        <f t="shared" si="0"/>
        <v>6000000000</v>
      </c>
      <c r="F267" s="144">
        <f t="shared" si="0"/>
        <v>20000000000</v>
      </c>
    </row>
    <row r="268" spans="1:10" x14ac:dyDescent="0.25">
      <c r="B268" s="31" t="s">
        <v>10</v>
      </c>
      <c r="C268" s="189">
        <f t="shared" si="0"/>
        <v>0</v>
      </c>
      <c r="D268" s="189">
        <f t="shared" si="0"/>
        <v>1000000000</v>
      </c>
      <c r="E268" s="189">
        <f t="shared" si="0"/>
        <v>3000000000</v>
      </c>
      <c r="F268" s="144">
        <f t="shared" si="0"/>
        <v>10000000000</v>
      </c>
    </row>
    <row r="269" spans="1:10" ht="31.5" customHeight="1" x14ac:dyDescent="0.25">
      <c r="B269" s="61" t="s">
        <v>75</v>
      </c>
      <c r="C269" s="189">
        <f>C254+C255</f>
        <v>2240000000</v>
      </c>
      <c r="D269" s="189">
        <f>D254+D255</f>
        <v>2240000000</v>
      </c>
      <c r="E269" s="189">
        <f>E254+E255</f>
        <v>2240000000</v>
      </c>
      <c r="F269" s="144">
        <f>F254+F255</f>
        <v>2240000000</v>
      </c>
    </row>
    <row r="270" spans="1:10" x14ac:dyDescent="0.25">
      <c r="B270" s="32" t="s">
        <v>74</v>
      </c>
      <c r="C270" s="190">
        <f>C268+C269</f>
        <v>2240000000</v>
      </c>
      <c r="D270" s="190">
        <f>D268+D269</f>
        <v>3240000000</v>
      </c>
      <c r="E270" s="190">
        <f>E268+E269</f>
        <v>5240000000</v>
      </c>
      <c r="F270" s="148">
        <f>F268+F269</f>
        <v>12240000000</v>
      </c>
    </row>
    <row r="271" spans="1:10" x14ac:dyDescent="0.25">
      <c r="C271" s="25"/>
    </row>
    <row r="272" spans="1:10" x14ac:dyDescent="0.25">
      <c r="C272" s="25"/>
    </row>
    <row r="273" spans="3:3" x14ac:dyDescent="0.25">
      <c r="C273" s="25"/>
    </row>
    <row r="274" spans="3:3" x14ac:dyDescent="0.25">
      <c r="C274" s="25"/>
    </row>
    <row r="275" spans="3:3" x14ac:dyDescent="0.25">
      <c r="C275" s="25"/>
    </row>
    <row r="276" spans="3:3" x14ac:dyDescent="0.25">
      <c r="C276" s="25"/>
    </row>
    <row r="277" spans="3:3" x14ac:dyDescent="0.25">
      <c r="C277" s="25"/>
    </row>
    <row r="278" spans="3:3" x14ac:dyDescent="0.25">
      <c r="C278" s="25"/>
    </row>
    <row r="279" spans="3:3" x14ac:dyDescent="0.25">
      <c r="C279" s="25"/>
    </row>
    <row r="303" spans="1:10" ht="31.5" customHeight="1" x14ac:dyDescent="0.25">
      <c r="A303" s="231" t="s">
        <v>76</v>
      </c>
      <c r="B303" s="231"/>
      <c r="C303" s="231"/>
      <c r="D303" s="231"/>
      <c r="E303" s="231"/>
      <c r="F303" s="231"/>
      <c r="G303" s="231"/>
      <c r="H303" s="231"/>
      <c r="I303" s="231"/>
      <c r="J303" s="231"/>
    </row>
    <row r="305" spans="1:14" s="120" customFormat="1" x14ac:dyDescent="0.25">
      <c r="A305" s="117" t="s">
        <v>23</v>
      </c>
      <c r="B305" s="118"/>
      <c r="C305" s="118"/>
      <c r="D305" s="118"/>
      <c r="E305" s="119"/>
      <c r="F305" s="118"/>
      <c r="G305" s="118"/>
      <c r="H305" s="118"/>
      <c r="I305" s="118"/>
      <c r="J305" s="118"/>
      <c r="K305" s="118"/>
      <c r="L305" s="118"/>
      <c r="M305" s="118"/>
      <c r="N305" s="118"/>
    </row>
    <row r="306" spans="1:14" s="120" customFormat="1" ht="31.5" customHeight="1" x14ac:dyDescent="0.25">
      <c r="A306" s="232" t="s">
        <v>45</v>
      </c>
      <c r="B306" s="232"/>
      <c r="C306" s="232"/>
      <c r="D306" s="232"/>
      <c r="E306" s="232"/>
      <c r="F306" s="232"/>
      <c r="G306" s="232"/>
      <c r="H306" s="232"/>
      <c r="I306" s="232"/>
      <c r="J306" s="232"/>
      <c r="K306" s="85"/>
      <c r="L306" s="118"/>
      <c r="M306" s="118"/>
      <c r="N306" s="118"/>
    </row>
    <row r="307" spans="1:14" s="120" customFormat="1" ht="15.75" customHeight="1" x14ac:dyDescent="0.25">
      <c r="A307" s="131"/>
      <c r="B307" s="131"/>
      <c r="C307" s="131"/>
      <c r="D307" s="131"/>
      <c r="E307" s="131"/>
      <c r="F307" s="131"/>
      <c r="G307" s="131"/>
      <c r="H307" s="131"/>
      <c r="I307" s="131"/>
      <c r="J307" s="131"/>
      <c r="K307" s="131"/>
      <c r="L307" s="118"/>
      <c r="M307" s="118"/>
      <c r="N307" s="118"/>
    </row>
    <row r="308" spans="1:14" s="120" customFormat="1" ht="15.75" customHeight="1" x14ac:dyDescent="0.25">
      <c r="A308" s="131"/>
      <c r="B308" s="131"/>
      <c r="C308" s="131"/>
      <c r="D308" s="131"/>
      <c r="E308" s="131"/>
      <c r="F308" s="131"/>
      <c r="G308" s="131"/>
      <c r="H308" s="131"/>
      <c r="I308" s="131"/>
      <c r="J308" s="131"/>
      <c r="K308" s="131"/>
      <c r="L308" s="118"/>
      <c r="M308" s="118"/>
      <c r="N308" s="118"/>
    </row>
    <row r="309" spans="1:14" s="120" customFormat="1" ht="15.75" customHeight="1" x14ac:dyDescent="0.25">
      <c r="A309" s="131"/>
      <c r="B309" s="131"/>
      <c r="C309" s="131"/>
      <c r="D309" s="131"/>
      <c r="E309" s="131"/>
      <c r="F309" s="131"/>
      <c r="G309" s="131"/>
      <c r="H309" s="131"/>
      <c r="I309" s="131"/>
      <c r="J309" s="131"/>
      <c r="K309" s="131"/>
      <c r="L309" s="118"/>
      <c r="M309" s="118"/>
      <c r="N309" s="118"/>
    </row>
    <row r="310" spans="1:14" s="120" customFormat="1" ht="15.75" customHeight="1" x14ac:dyDescent="0.25">
      <c r="A310" s="131"/>
      <c r="B310" s="131"/>
      <c r="C310" s="131"/>
      <c r="D310" s="131"/>
      <c r="E310" s="131"/>
      <c r="F310" s="131"/>
      <c r="G310" s="131"/>
      <c r="H310" s="131"/>
      <c r="I310" s="131"/>
      <c r="J310" s="131"/>
      <c r="K310" s="131"/>
      <c r="L310" s="118"/>
      <c r="M310" s="118"/>
      <c r="N310" s="118"/>
    </row>
    <row r="311" spans="1:14" s="120" customFormat="1" ht="15.75" customHeight="1" x14ac:dyDescent="0.25">
      <c r="A311" s="131"/>
      <c r="B311" s="131"/>
      <c r="C311" s="131"/>
      <c r="D311" s="131"/>
      <c r="E311" s="131"/>
      <c r="F311" s="131"/>
      <c r="G311" s="131"/>
      <c r="H311" s="131"/>
      <c r="I311" s="131"/>
      <c r="J311" s="131"/>
      <c r="K311" s="131"/>
      <c r="L311" s="118"/>
      <c r="M311" s="118"/>
      <c r="N311" s="118"/>
    </row>
    <row r="312" spans="1:14" s="120" customFormat="1" ht="15.75" customHeight="1" x14ac:dyDescent="0.25">
      <c r="A312" s="131"/>
      <c r="B312" s="131"/>
      <c r="C312" s="131"/>
      <c r="D312" s="131"/>
      <c r="E312" s="131"/>
      <c r="F312" s="131"/>
      <c r="G312" s="131"/>
      <c r="H312" s="131"/>
      <c r="I312" s="131"/>
      <c r="J312" s="131"/>
      <c r="K312" s="131"/>
      <c r="L312" s="118"/>
      <c r="M312" s="118"/>
      <c r="N312" s="118"/>
    </row>
    <row r="313" spans="1:14" s="120" customFormat="1" ht="15.75" customHeight="1" x14ac:dyDescent="0.25">
      <c r="A313" s="131"/>
      <c r="B313" s="131"/>
      <c r="C313" s="131"/>
      <c r="D313" s="131"/>
      <c r="E313" s="131"/>
      <c r="F313" s="131"/>
      <c r="G313" s="131"/>
      <c r="H313" s="131"/>
      <c r="I313" s="131"/>
      <c r="J313" s="131"/>
      <c r="K313" s="131"/>
      <c r="L313" s="118"/>
      <c r="M313" s="118"/>
      <c r="N313" s="118"/>
    </row>
    <row r="314" spans="1:14" s="120" customFormat="1" ht="15.75" customHeight="1" x14ac:dyDescent="0.25">
      <c r="A314" s="131"/>
      <c r="B314" s="131"/>
      <c r="C314" s="131"/>
      <c r="D314" s="131"/>
      <c r="E314" s="131"/>
      <c r="F314" s="131"/>
      <c r="G314" s="131"/>
      <c r="H314" s="131"/>
      <c r="I314" s="131"/>
      <c r="J314" s="131"/>
      <c r="K314" s="131"/>
      <c r="L314" s="118"/>
      <c r="M314" s="118"/>
      <c r="N314" s="118"/>
    </row>
    <row r="315" spans="1:14" s="120" customFormat="1" ht="15.75" customHeight="1" x14ac:dyDescent="0.25">
      <c r="A315" s="131"/>
      <c r="B315" s="131"/>
      <c r="C315" s="131"/>
      <c r="D315" s="131"/>
      <c r="E315" s="131"/>
      <c r="F315" s="131"/>
      <c r="G315" s="131"/>
      <c r="H315" s="131"/>
      <c r="I315" s="131"/>
      <c r="J315" s="131"/>
      <c r="K315" s="131"/>
      <c r="L315" s="118"/>
      <c r="M315" s="118"/>
      <c r="N315" s="118"/>
    </row>
    <row r="316" spans="1:14" s="120" customFormat="1" ht="63" customHeight="1" x14ac:dyDescent="0.25">
      <c r="A316" s="232" t="s">
        <v>140</v>
      </c>
      <c r="B316" s="232"/>
      <c r="C316" s="232"/>
      <c r="D316" s="232"/>
      <c r="E316" s="232"/>
      <c r="F316" s="232"/>
      <c r="G316" s="232"/>
      <c r="H316" s="232"/>
      <c r="I316" s="232"/>
      <c r="J316" s="232"/>
      <c r="K316" s="85"/>
      <c r="L316" s="118"/>
      <c r="M316" s="118"/>
      <c r="N316" s="118"/>
    </row>
    <row r="317" spans="1:14" s="120" customFormat="1" ht="15.75" customHeight="1" x14ac:dyDescent="0.25">
      <c r="A317" s="131"/>
      <c r="B317" s="131"/>
      <c r="C317" s="131"/>
      <c r="D317" s="131"/>
      <c r="E317" s="131"/>
      <c r="F317" s="131"/>
      <c r="G317" s="131"/>
      <c r="H317" s="131"/>
      <c r="I317" s="131"/>
      <c r="J317" s="131"/>
      <c r="K317" s="131"/>
      <c r="L317" s="118"/>
      <c r="M317" s="118"/>
      <c r="N317" s="118"/>
    </row>
    <row r="319" spans="1:14" ht="31.5" customHeight="1" x14ac:dyDescent="0.25">
      <c r="A319" s="231" t="s">
        <v>169</v>
      </c>
      <c r="B319" s="231"/>
      <c r="C319" s="231"/>
      <c r="D319" s="231"/>
      <c r="E319" s="231"/>
      <c r="F319" s="231"/>
      <c r="G319" s="231"/>
      <c r="H319" s="231"/>
      <c r="I319" s="231"/>
      <c r="J319" s="231"/>
      <c r="K319" s="21"/>
    </row>
  </sheetData>
  <mergeCells count="34">
    <mergeCell ref="A73:J73"/>
    <mergeCell ref="A90:J90"/>
    <mergeCell ref="A110:J110"/>
    <mergeCell ref="A123:J123"/>
    <mergeCell ref="D178:J178"/>
    <mergeCell ref="A176:J176"/>
    <mergeCell ref="A162:J162"/>
    <mergeCell ref="A139:J139"/>
    <mergeCell ref="A165:J165"/>
    <mergeCell ref="A173:J173"/>
    <mergeCell ref="A6:J6"/>
    <mergeCell ref="A19:J19"/>
    <mergeCell ref="A34:J34"/>
    <mergeCell ref="A37:J37"/>
    <mergeCell ref="A52:J52"/>
    <mergeCell ref="B21:C21"/>
    <mergeCell ref="B43:C43"/>
    <mergeCell ref="B44:C44"/>
    <mergeCell ref="B46:C46"/>
    <mergeCell ref="B47:C47"/>
    <mergeCell ref="B48:C48"/>
    <mergeCell ref="A40:J40"/>
    <mergeCell ref="A216:J216"/>
    <mergeCell ref="A244:J244"/>
    <mergeCell ref="B179:B190"/>
    <mergeCell ref="A192:J192"/>
    <mergeCell ref="A194:J194"/>
    <mergeCell ref="A246:J246"/>
    <mergeCell ref="A264:J264"/>
    <mergeCell ref="A303:J303"/>
    <mergeCell ref="A316:J316"/>
    <mergeCell ref="A319:J319"/>
    <mergeCell ref="A247:J247"/>
    <mergeCell ref="A306:J30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B1:F16"/>
  <sheetViews>
    <sheetView showGridLines="0" workbookViewId="0">
      <selection activeCell="P23" sqref="P23"/>
    </sheetView>
  </sheetViews>
  <sheetFormatPr defaultRowHeight="15" outlineLevelRow="1" outlineLevelCol="1" x14ac:dyDescent="0.25"/>
  <cols>
    <col min="3" max="3" width="22" bestFit="1" customWidth="1"/>
    <col min="4" max="6" width="16.28515625" bestFit="1" customWidth="1" outlineLevel="1"/>
  </cols>
  <sheetData>
    <row r="1" spans="2:6" ht="15.75" thickBot="1" x14ac:dyDescent="0.3"/>
    <row r="2" spans="2:6" ht="15.75" x14ac:dyDescent="0.25">
      <c r="B2" s="134" t="s">
        <v>28</v>
      </c>
      <c r="C2" s="134"/>
      <c r="D2" s="41"/>
      <c r="E2" s="41"/>
      <c r="F2" s="41"/>
    </row>
    <row r="3" spans="2:6" ht="15.75" collapsed="1" x14ac:dyDescent="0.25">
      <c r="B3" s="133"/>
      <c r="C3" s="133"/>
      <c r="D3" s="42" t="s">
        <v>30</v>
      </c>
      <c r="E3" s="42" t="s">
        <v>149</v>
      </c>
      <c r="F3" s="42" t="s">
        <v>147</v>
      </c>
    </row>
    <row r="4" spans="2:6" ht="33.75" hidden="1" outlineLevel="1" x14ac:dyDescent="0.25">
      <c r="B4" s="135"/>
      <c r="C4" s="135"/>
      <c r="D4" s="37"/>
      <c r="E4" s="45" t="s">
        <v>146</v>
      </c>
      <c r="F4" s="45" t="s">
        <v>146</v>
      </c>
    </row>
    <row r="5" spans="2:6" x14ac:dyDescent="0.25">
      <c r="B5" s="136" t="s">
        <v>29</v>
      </c>
      <c r="C5" s="136"/>
      <c r="D5" s="40"/>
      <c r="E5" s="40"/>
      <c r="F5" s="40"/>
    </row>
    <row r="6" spans="2:6" outlineLevel="1" x14ac:dyDescent="0.25">
      <c r="B6" s="135"/>
      <c r="C6" s="135" t="s">
        <v>33</v>
      </c>
      <c r="D6" s="38">
        <v>3000</v>
      </c>
      <c r="E6" s="43">
        <v>10000</v>
      </c>
      <c r="F6" s="43">
        <v>1000</v>
      </c>
    </row>
    <row r="7" spans="2:6" outlineLevel="1" x14ac:dyDescent="0.25">
      <c r="B7" s="135"/>
      <c r="C7" s="135" t="s">
        <v>34</v>
      </c>
      <c r="D7" s="39">
        <v>2000000</v>
      </c>
      <c r="E7" s="44">
        <v>2200000</v>
      </c>
      <c r="F7" s="44">
        <v>1900000</v>
      </c>
    </row>
    <row r="8" spans="2:6" outlineLevel="1" x14ac:dyDescent="0.25">
      <c r="B8" s="135"/>
      <c r="C8" s="135" t="s">
        <v>35</v>
      </c>
      <c r="D8" s="39">
        <v>1000000</v>
      </c>
      <c r="E8" s="44">
        <v>800000</v>
      </c>
      <c r="F8" s="44">
        <v>1200000</v>
      </c>
    </row>
    <row r="9" spans="2:6" outlineLevel="1" x14ac:dyDescent="0.25">
      <c r="B9" s="135"/>
      <c r="C9" s="135" t="s">
        <v>36</v>
      </c>
      <c r="D9" s="39">
        <v>1940000000</v>
      </c>
      <c r="E9" s="44">
        <v>1740000000</v>
      </c>
      <c r="F9" s="44">
        <v>2000000000</v>
      </c>
    </row>
    <row r="10" spans="2:6" outlineLevel="1" x14ac:dyDescent="0.25">
      <c r="B10" s="135"/>
      <c r="C10" s="135" t="s">
        <v>148</v>
      </c>
      <c r="D10" s="37"/>
      <c r="E10" s="138"/>
      <c r="F10" s="138"/>
    </row>
    <row r="11" spans="2:6" outlineLevel="1" x14ac:dyDescent="0.25">
      <c r="B11" s="135"/>
      <c r="C11" s="135" t="s">
        <v>59</v>
      </c>
      <c r="D11" s="39">
        <v>1500000000</v>
      </c>
      <c r="E11" s="44">
        <v>1000000000</v>
      </c>
      <c r="F11" s="44">
        <v>1500000000</v>
      </c>
    </row>
    <row r="12" spans="2:6" x14ac:dyDescent="0.25">
      <c r="B12" s="136" t="s">
        <v>31</v>
      </c>
      <c r="C12" s="136"/>
      <c r="D12" s="40"/>
      <c r="E12" s="40"/>
      <c r="F12" s="40"/>
    </row>
    <row r="13" spans="2:6" ht="15.75" outlineLevel="1" thickBot="1" x14ac:dyDescent="0.3">
      <c r="B13" s="137"/>
      <c r="C13" s="137" t="s">
        <v>18</v>
      </c>
      <c r="D13" s="96">
        <v>2312741208.4781699</v>
      </c>
      <c r="E13" s="96">
        <v>31607753500.396099</v>
      </c>
      <c r="F13" s="96">
        <v>-1302055241.46243</v>
      </c>
    </row>
    <row r="14" spans="2:6" x14ac:dyDescent="0.25">
      <c r="B14" t="s">
        <v>65</v>
      </c>
    </row>
    <row r="15" spans="2:6" x14ac:dyDescent="0.25">
      <c r="B15" t="s">
        <v>66</v>
      </c>
    </row>
    <row r="16" spans="2:6" x14ac:dyDescent="0.25">
      <c r="B16" t="s">
        <v>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3"/>
  <sheetViews>
    <sheetView workbookViewId="0"/>
  </sheetViews>
  <sheetFormatPr defaultColWidth="9.140625" defaultRowHeight="15.75" x14ac:dyDescent="0.25"/>
  <cols>
    <col min="1" max="1" width="4.5703125" style="112" customWidth="1"/>
    <col min="2" max="3" width="15.42578125" style="112" customWidth="1"/>
    <col min="4" max="4" width="17.42578125" style="112" customWidth="1"/>
    <col min="5" max="5" width="15.5703125" style="112" bestFit="1" customWidth="1"/>
    <col min="6" max="18" width="14.5703125" style="112" customWidth="1"/>
    <col min="19" max="19" width="15.85546875" style="112" bestFit="1" customWidth="1"/>
    <col min="20" max="28" width="14.5703125" style="112" customWidth="1"/>
    <col min="29" max="38" width="10.5703125" style="112" customWidth="1"/>
    <col min="39" max="16384" width="9.140625" style="112"/>
  </cols>
  <sheetData>
    <row r="1" spans="1:13" ht="16.5" thickBot="1" x14ac:dyDescent="0.3"/>
    <row r="2" spans="1:13" ht="21" x14ac:dyDescent="0.35">
      <c r="B2" s="69" t="s">
        <v>77</v>
      </c>
      <c r="C2" s="71"/>
    </row>
    <row r="3" spans="1:13" s="2" customFormat="1" ht="21.75" thickBot="1" x14ac:dyDescent="0.4">
      <c r="B3" s="72" t="s">
        <v>78</v>
      </c>
      <c r="C3" s="75"/>
    </row>
    <row r="5" spans="1:13" ht="31.5" customHeight="1" x14ac:dyDescent="0.25">
      <c r="A5" s="231" t="s">
        <v>98</v>
      </c>
      <c r="B5" s="231"/>
      <c r="C5" s="231"/>
      <c r="D5" s="231"/>
      <c r="E5" s="231"/>
      <c r="F5" s="231"/>
      <c r="G5" s="231"/>
      <c r="H5" s="231"/>
      <c r="I5" s="231"/>
      <c r="J5" s="231"/>
      <c r="K5" s="231"/>
      <c r="L5" s="21"/>
      <c r="M5" s="128"/>
    </row>
    <row r="7" spans="1:13" x14ac:dyDescent="0.25">
      <c r="B7" s="47" t="s">
        <v>79</v>
      </c>
      <c r="C7" s="48"/>
      <c r="D7" s="191">
        <v>0.2</v>
      </c>
      <c r="E7" s="191">
        <v>0.6</v>
      </c>
      <c r="F7" s="192">
        <v>0.2</v>
      </c>
    </row>
    <row r="8" spans="1:13" x14ac:dyDescent="0.25">
      <c r="B8" s="32" t="s">
        <v>126</v>
      </c>
      <c r="C8" s="106"/>
      <c r="D8" s="164">
        <v>10000000</v>
      </c>
      <c r="E8" s="164">
        <v>10500000</v>
      </c>
      <c r="F8" s="193">
        <v>11000000</v>
      </c>
    </row>
    <row r="10" spans="1:13" x14ac:dyDescent="0.25">
      <c r="B10" s="47" t="s">
        <v>79</v>
      </c>
      <c r="C10" s="48"/>
      <c r="D10" s="191">
        <v>0.1</v>
      </c>
      <c r="E10" s="191">
        <v>0.2</v>
      </c>
      <c r="F10" s="191">
        <v>0.3</v>
      </c>
      <c r="G10" s="191">
        <v>0.25</v>
      </c>
      <c r="H10" s="191">
        <v>0.1</v>
      </c>
      <c r="I10" s="192">
        <v>0.05</v>
      </c>
    </row>
    <row r="11" spans="1:13" ht="31.5" customHeight="1" x14ac:dyDescent="0.25">
      <c r="B11" s="247" t="s">
        <v>91</v>
      </c>
      <c r="C11" s="248"/>
      <c r="D11" s="194">
        <v>0.01</v>
      </c>
      <c r="E11" s="194">
        <v>0.02</v>
      </c>
      <c r="F11" s="194">
        <v>0.03</v>
      </c>
      <c r="G11" s="194">
        <v>0.04</v>
      </c>
      <c r="H11" s="194">
        <v>0.05</v>
      </c>
      <c r="I11" s="195">
        <v>0.08</v>
      </c>
    </row>
    <row r="13" spans="1:13" ht="63" customHeight="1" x14ac:dyDescent="0.25">
      <c r="A13" s="231" t="s">
        <v>99</v>
      </c>
      <c r="B13" s="231"/>
      <c r="C13" s="231"/>
      <c r="D13" s="231"/>
      <c r="E13" s="231"/>
      <c r="F13" s="231"/>
      <c r="G13" s="231"/>
      <c r="H13" s="231"/>
      <c r="I13" s="231"/>
      <c r="J13" s="231"/>
      <c r="K13" s="231"/>
    </row>
    <row r="15" spans="1:13" x14ac:dyDescent="0.25">
      <c r="B15" s="112" t="s">
        <v>88</v>
      </c>
      <c r="D15" s="142">
        <v>20000000</v>
      </c>
    </row>
    <row r="16" spans="1:13" x14ac:dyDescent="0.25">
      <c r="B16" s="112" t="s">
        <v>84</v>
      </c>
      <c r="D16" s="142">
        <v>80</v>
      </c>
    </row>
    <row r="17" spans="1:17" x14ac:dyDescent="0.25">
      <c r="B17" s="112" t="s">
        <v>89</v>
      </c>
      <c r="D17" s="142">
        <v>14000000</v>
      </c>
    </row>
    <row r="18" spans="1:17" x14ac:dyDescent="0.25">
      <c r="B18" s="112" t="s">
        <v>85</v>
      </c>
      <c r="D18" s="141">
        <v>10</v>
      </c>
    </row>
    <row r="19" spans="1:17" x14ac:dyDescent="0.25">
      <c r="B19" s="112" t="s">
        <v>86</v>
      </c>
      <c r="D19" s="143">
        <v>0.21</v>
      </c>
    </row>
    <row r="20" spans="1:17" x14ac:dyDescent="0.25">
      <c r="B20" s="112" t="s">
        <v>87</v>
      </c>
      <c r="D20" s="143">
        <v>0.15</v>
      </c>
    </row>
    <row r="21" spans="1:17" x14ac:dyDescent="0.25">
      <c r="D21" s="103"/>
    </row>
    <row r="22" spans="1:17" s="21" customFormat="1" ht="31.5" customHeight="1" x14ac:dyDescent="0.25">
      <c r="A22" s="231" t="s">
        <v>131</v>
      </c>
      <c r="B22" s="231"/>
      <c r="C22" s="231"/>
      <c r="D22" s="231"/>
      <c r="E22" s="231"/>
      <c r="F22" s="231"/>
      <c r="G22" s="231"/>
      <c r="H22" s="231"/>
      <c r="I22" s="231"/>
      <c r="J22" s="231"/>
      <c r="K22" s="231"/>
    </row>
    <row r="23" spans="1:17" s="21" customFormat="1" ht="15.75" customHeight="1" x14ac:dyDescent="0.25">
      <c r="A23" s="128"/>
      <c r="B23" s="128"/>
      <c r="C23" s="128"/>
      <c r="D23" s="128"/>
      <c r="E23" s="128"/>
      <c r="F23" s="128"/>
      <c r="G23" s="128"/>
      <c r="H23" s="128"/>
      <c r="I23" s="128"/>
      <c r="J23" s="128"/>
      <c r="K23" s="128"/>
    </row>
    <row r="24" spans="1:17" s="120" customFormat="1" x14ac:dyDescent="0.25">
      <c r="A24" s="117" t="s">
        <v>23</v>
      </c>
      <c r="B24" s="118"/>
      <c r="C24" s="118"/>
      <c r="D24" s="118"/>
      <c r="E24" s="119"/>
      <c r="F24" s="118"/>
      <c r="G24" s="118"/>
      <c r="H24" s="118"/>
      <c r="I24" s="118"/>
      <c r="J24" s="118"/>
      <c r="K24" s="118"/>
      <c r="L24" s="118"/>
      <c r="M24" s="118"/>
      <c r="N24" s="118"/>
    </row>
    <row r="25" spans="1:17" s="120" customFormat="1" ht="31.5" customHeight="1" x14ac:dyDescent="0.25">
      <c r="A25" s="232" t="s">
        <v>141</v>
      </c>
      <c r="B25" s="232"/>
      <c r="C25" s="232"/>
      <c r="D25" s="232"/>
      <c r="E25" s="232"/>
      <c r="F25" s="232"/>
      <c r="G25" s="232"/>
      <c r="H25" s="232"/>
      <c r="I25" s="232"/>
      <c r="J25" s="232"/>
      <c r="K25" s="232"/>
      <c r="L25" s="118"/>
      <c r="M25" s="118"/>
      <c r="N25" s="118"/>
    </row>
    <row r="26" spans="1:17" s="120" customFormat="1" x14ac:dyDescent="0.25"/>
    <row r="27" spans="1:17" x14ac:dyDescent="0.25">
      <c r="D27" s="103"/>
    </row>
    <row r="28" spans="1:17" ht="47.25" customHeight="1" x14ac:dyDescent="0.25">
      <c r="A28" s="231" t="s">
        <v>170</v>
      </c>
      <c r="B28" s="231"/>
      <c r="C28" s="231"/>
      <c r="D28" s="231"/>
      <c r="E28" s="231"/>
      <c r="F28" s="231"/>
      <c r="G28" s="231"/>
      <c r="H28" s="231"/>
      <c r="I28" s="231"/>
      <c r="J28" s="231"/>
      <c r="K28" s="231"/>
    </row>
    <row r="29" spans="1:17" x14ac:dyDescent="0.25">
      <c r="E29" s="103"/>
    </row>
    <row r="30" spans="1:17" ht="31.5" x14ac:dyDescent="0.25">
      <c r="B30" s="84" t="s">
        <v>92</v>
      </c>
      <c r="C30" s="84" t="s">
        <v>93</v>
      </c>
      <c r="D30" s="84" t="s">
        <v>94</v>
      </c>
      <c r="E30" s="111" t="s">
        <v>80</v>
      </c>
      <c r="F30" s="84" t="s">
        <v>82</v>
      </c>
      <c r="G30" s="84" t="s">
        <v>81</v>
      </c>
      <c r="H30" s="111" t="s">
        <v>6</v>
      </c>
      <c r="I30" s="24"/>
      <c r="J30" s="24"/>
      <c r="K30" s="24"/>
      <c r="L30" s="24"/>
      <c r="M30" s="24"/>
      <c r="N30" s="24"/>
      <c r="O30" s="24"/>
      <c r="P30" s="104"/>
      <c r="Q30" s="24"/>
    </row>
    <row r="31" spans="1:17" x14ac:dyDescent="0.25">
      <c r="B31" s="196">
        <f ca="1">RAND()</f>
        <v>0.43970316778095175</v>
      </c>
      <c r="C31" s="196">
        <f ca="1">RAND()</f>
        <v>0.23777911183256151</v>
      </c>
      <c r="D31" s="196">
        <f ca="1">RAND()</f>
        <v>0.43121391770546535</v>
      </c>
      <c r="E31" s="197">
        <f ca="1">IF(B31&lt;D7,$D$8,IF(B31&lt;D7+E7,$E$8,$F$8))</f>
        <v>10500000</v>
      </c>
      <c r="F31" s="198">
        <f ca="1">IF(C31&lt;$D$10,$D$11,IF(C31&lt;$D$10+$E$10,$E$11,IF(C31&lt;$D$10+$E$10+$F$10,$F$11,IF(C31&lt;$D$10+$E$10+$F$10+$G$10,$G$11,IF(C31&lt;$D$10+$E$10+$F$10+$G$10+$H$10,$H$11,$I$11)))))</f>
        <v>0.02</v>
      </c>
      <c r="G31" s="199">
        <f ca="1">E31*F31</f>
        <v>210000</v>
      </c>
      <c r="H31" s="200">
        <f ca="1">190+IF(D31&lt;0.5,3,-3)*E31/1000000</f>
        <v>221.5</v>
      </c>
      <c r="I31" s="97"/>
      <c r="J31" s="97"/>
      <c r="K31" s="68"/>
      <c r="L31" s="68"/>
      <c r="M31" s="100"/>
      <c r="N31" s="100"/>
      <c r="O31" s="100"/>
      <c r="P31" s="100"/>
      <c r="Q31" s="105"/>
    </row>
    <row r="32" spans="1:17" x14ac:dyDescent="0.25">
      <c r="E32" s="103"/>
    </row>
    <row r="33" spans="1:11" ht="126" customHeight="1" x14ac:dyDescent="0.25">
      <c r="A33" s="231" t="s">
        <v>132</v>
      </c>
      <c r="B33" s="231"/>
      <c r="C33" s="231"/>
      <c r="D33" s="231"/>
      <c r="E33" s="231"/>
      <c r="F33" s="231"/>
      <c r="G33" s="231"/>
      <c r="H33" s="231"/>
      <c r="I33" s="231"/>
      <c r="J33" s="231"/>
      <c r="K33" s="231"/>
    </row>
    <row r="34" spans="1:11" x14ac:dyDescent="0.25">
      <c r="E34" s="103"/>
    </row>
    <row r="35" spans="1:11" ht="78.75" customHeight="1" x14ac:dyDescent="0.25">
      <c r="A35" s="231" t="s">
        <v>100</v>
      </c>
      <c r="B35" s="231"/>
      <c r="C35" s="231"/>
      <c r="D35" s="231"/>
      <c r="E35" s="231"/>
      <c r="F35" s="231"/>
      <c r="G35" s="231"/>
      <c r="H35" s="231"/>
      <c r="I35" s="231"/>
      <c r="J35" s="231"/>
      <c r="K35" s="231"/>
    </row>
    <row r="36" spans="1:11" ht="15.75" customHeight="1" x14ac:dyDescent="0.25">
      <c r="A36" s="128"/>
      <c r="B36" s="128"/>
      <c r="C36" s="128"/>
      <c r="D36" s="128"/>
      <c r="E36" s="128"/>
      <c r="F36" s="128"/>
      <c r="G36" s="128"/>
      <c r="H36" s="128"/>
      <c r="I36" s="128"/>
      <c r="J36" s="128"/>
      <c r="K36" s="128"/>
    </row>
    <row r="37" spans="1:11" ht="47.25" customHeight="1" x14ac:dyDescent="0.25">
      <c r="A37" s="231" t="s">
        <v>150</v>
      </c>
      <c r="B37" s="231"/>
      <c r="C37" s="231"/>
      <c r="D37" s="231"/>
      <c r="E37" s="231"/>
      <c r="F37" s="231"/>
      <c r="G37" s="231"/>
      <c r="H37" s="231"/>
      <c r="I37" s="231"/>
      <c r="J37" s="231"/>
      <c r="K37" s="231"/>
    </row>
    <row r="38" spans="1:11" ht="15.75" customHeight="1" x14ac:dyDescent="0.25">
      <c r="A38" s="128"/>
      <c r="B38" s="128"/>
      <c r="C38" s="128"/>
      <c r="D38" s="128"/>
      <c r="E38" s="128"/>
      <c r="F38" s="128"/>
      <c r="G38" s="128"/>
      <c r="H38" s="128"/>
      <c r="I38" s="128"/>
      <c r="J38" s="128"/>
      <c r="K38" s="128"/>
    </row>
    <row r="39" spans="1:11" s="120" customFormat="1" ht="15.75" customHeight="1" x14ac:dyDescent="0.25">
      <c r="A39" s="117" t="s">
        <v>23</v>
      </c>
      <c r="B39" s="118"/>
      <c r="C39" s="118"/>
      <c r="D39" s="118"/>
      <c r="E39" s="119"/>
      <c r="F39" s="118"/>
      <c r="G39" s="118"/>
      <c r="H39" s="118"/>
      <c r="I39" s="118"/>
      <c r="J39" s="118"/>
      <c r="K39" s="118"/>
    </row>
    <row r="40" spans="1:11" s="120" customFormat="1" ht="31.5" customHeight="1" x14ac:dyDescent="0.25">
      <c r="A40" s="232" t="s">
        <v>101</v>
      </c>
      <c r="B40" s="232"/>
      <c r="C40" s="232"/>
      <c r="D40" s="232"/>
      <c r="E40" s="232"/>
      <c r="F40" s="232"/>
      <c r="G40" s="232"/>
      <c r="H40" s="232"/>
      <c r="I40" s="232"/>
      <c r="J40" s="232"/>
      <c r="K40" s="232"/>
    </row>
    <row r="41" spans="1:11" s="120" customFormat="1" ht="15.75" customHeight="1" x14ac:dyDescent="0.25">
      <c r="B41" s="246" t="s">
        <v>102</v>
      </c>
      <c r="C41" s="246"/>
      <c r="D41" s="246"/>
      <c r="E41" s="246"/>
      <c r="F41" s="246"/>
      <c r="G41" s="246"/>
      <c r="H41" s="246"/>
      <c r="I41" s="246"/>
      <c r="J41" s="246"/>
      <c r="K41" s="246"/>
    </row>
    <row r="42" spans="1:11" s="120" customFormat="1" ht="31.5" customHeight="1" x14ac:dyDescent="0.25">
      <c r="B42" s="241" t="s">
        <v>134</v>
      </c>
      <c r="C42" s="241"/>
      <c r="D42" s="241"/>
      <c r="E42" s="241"/>
      <c r="F42" s="241"/>
      <c r="G42" s="241"/>
      <c r="H42" s="241"/>
      <c r="I42" s="241"/>
      <c r="J42" s="241"/>
      <c r="K42" s="241"/>
    </row>
    <row r="43" spans="1:11" s="120" customFormat="1" ht="15.75" customHeight="1" x14ac:dyDescent="0.25">
      <c r="B43" s="246" t="s">
        <v>151</v>
      </c>
      <c r="C43" s="246"/>
      <c r="D43" s="246"/>
      <c r="E43" s="246"/>
      <c r="F43" s="246"/>
      <c r="G43" s="246"/>
      <c r="H43" s="246"/>
      <c r="I43" s="246"/>
      <c r="J43" s="246"/>
      <c r="K43" s="246"/>
    </row>
    <row r="44" spans="1:11" s="120" customFormat="1" ht="15.75" customHeight="1" x14ac:dyDescent="0.25">
      <c r="B44" s="241" t="s">
        <v>152</v>
      </c>
      <c r="C44" s="241"/>
      <c r="D44" s="241"/>
      <c r="E44" s="241"/>
      <c r="F44" s="241"/>
      <c r="G44" s="241"/>
      <c r="H44" s="241"/>
      <c r="I44" s="241"/>
      <c r="J44" s="241"/>
      <c r="K44" s="241"/>
    </row>
    <row r="45" spans="1:11" s="120" customFormat="1" ht="31.5" customHeight="1" x14ac:dyDescent="0.25">
      <c r="B45" s="241" t="s">
        <v>103</v>
      </c>
      <c r="C45" s="241"/>
      <c r="D45" s="241"/>
      <c r="E45" s="241"/>
      <c r="F45" s="241"/>
      <c r="G45" s="241"/>
      <c r="H45" s="241"/>
      <c r="I45" s="241"/>
      <c r="J45" s="241"/>
      <c r="K45" s="241"/>
    </row>
    <row r="46" spans="1:11" s="120" customFormat="1" ht="15.75" customHeight="1" x14ac:dyDescent="0.25"/>
    <row r="47" spans="1:11" s="120" customFormat="1" ht="15.75" customHeight="1" x14ac:dyDescent="0.25">
      <c r="A47" s="246" t="s">
        <v>104</v>
      </c>
      <c r="B47" s="246"/>
      <c r="C47" s="246"/>
      <c r="D47" s="246"/>
      <c r="E47" s="246"/>
      <c r="F47" s="246"/>
      <c r="G47" s="246"/>
      <c r="H47" s="246"/>
      <c r="I47" s="246"/>
      <c r="J47" s="246"/>
      <c r="K47" s="246"/>
    </row>
    <row r="48" spans="1:11" s="120" customFormat="1" ht="15.75" customHeight="1" x14ac:dyDescent="0.25"/>
    <row r="49" spans="1:11" s="120" customFormat="1" ht="15.75" customHeight="1" x14ac:dyDescent="0.25"/>
    <row r="50" spans="1:11" s="120" customFormat="1" ht="15.75" customHeight="1" x14ac:dyDescent="0.25"/>
    <row r="51" spans="1:11" s="120" customFormat="1" ht="15.75" customHeight="1" x14ac:dyDescent="0.25"/>
    <row r="52" spans="1:11" s="120" customFormat="1" ht="15.75" customHeight="1" x14ac:dyDescent="0.25"/>
    <row r="53" spans="1:11" s="120" customFormat="1" ht="15.75" customHeight="1" x14ac:dyDescent="0.25"/>
    <row r="54" spans="1:11" s="120" customFormat="1" ht="15.75" customHeight="1" x14ac:dyDescent="0.25"/>
    <row r="55" spans="1:11" s="120" customFormat="1" ht="15.75" customHeight="1" x14ac:dyDescent="0.25"/>
    <row r="56" spans="1:11" s="120" customFormat="1" ht="15.75" customHeight="1" x14ac:dyDescent="0.25"/>
    <row r="57" spans="1:11" s="120" customFormat="1" ht="15.75" customHeight="1" x14ac:dyDescent="0.25"/>
    <row r="58" spans="1:11" s="120" customFormat="1" ht="15.75" customHeight="1" x14ac:dyDescent="0.25"/>
    <row r="59" spans="1:11" s="120" customFormat="1" ht="15.75" customHeight="1" x14ac:dyDescent="0.25"/>
    <row r="60" spans="1:11" s="120" customFormat="1" ht="15.75" customHeight="1" x14ac:dyDescent="0.25"/>
    <row r="61" spans="1:11" s="120" customFormat="1" ht="15.75" customHeight="1" x14ac:dyDescent="0.25"/>
    <row r="62" spans="1:11" s="120" customFormat="1" ht="15.75" customHeight="1" x14ac:dyDescent="0.25"/>
    <row r="63" spans="1:11" ht="15.75" customHeight="1" x14ac:dyDescent="0.25">
      <c r="A63" s="128"/>
      <c r="B63" s="128"/>
      <c r="C63" s="128"/>
      <c r="D63" s="128"/>
      <c r="E63" s="128"/>
      <c r="F63" s="128"/>
      <c r="G63" s="128"/>
      <c r="H63" s="128"/>
      <c r="I63" s="128"/>
      <c r="J63" s="128"/>
      <c r="K63" s="128"/>
    </row>
    <row r="64" spans="1:11" ht="78.75" customHeight="1" x14ac:dyDescent="0.25">
      <c r="A64" s="231" t="s">
        <v>135</v>
      </c>
      <c r="B64" s="231"/>
      <c r="C64" s="231"/>
      <c r="D64" s="231"/>
      <c r="E64" s="231"/>
      <c r="F64" s="231"/>
      <c r="G64" s="231"/>
      <c r="H64" s="231"/>
      <c r="I64" s="231"/>
      <c r="J64" s="231"/>
      <c r="K64" s="231"/>
    </row>
    <row r="65" spans="1:11" ht="15.75" customHeight="1" x14ac:dyDescent="0.25">
      <c r="A65" s="128"/>
      <c r="B65" s="128"/>
      <c r="C65" s="128"/>
      <c r="D65" s="128"/>
      <c r="E65" s="128"/>
      <c r="F65" s="128"/>
      <c r="G65" s="128"/>
      <c r="H65" s="128"/>
      <c r="I65" s="128"/>
      <c r="J65" s="128"/>
      <c r="K65" s="128"/>
    </row>
    <row r="66" spans="1:11" ht="15.75" customHeight="1" x14ac:dyDescent="0.25">
      <c r="E66" s="103"/>
    </row>
    <row r="67" spans="1:11" x14ac:dyDescent="0.25">
      <c r="E67" s="103"/>
    </row>
    <row r="68" spans="1:11" x14ac:dyDescent="0.25">
      <c r="E68" s="103"/>
    </row>
    <row r="69" spans="1:11" x14ac:dyDescent="0.25">
      <c r="E69" s="103"/>
    </row>
    <row r="70" spans="1:11" x14ac:dyDescent="0.25">
      <c r="E70" s="103"/>
    </row>
    <row r="71" spans="1:11" x14ac:dyDescent="0.25">
      <c r="E71" s="103"/>
    </row>
    <row r="72" spans="1:11" x14ac:dyDescent="0.25">
      <c r="E72" s="103"/>
    </row>
    <row r="73" spans="1:11" x14ac:dyDescent="0.25">
      <c r="E73" s="103"/>
    </row>
    <row r="74" spans="1:11" x14ac:dyDescent="0.25">
      <c r="E74" s="103"/>
    </row>
    <row r="75" spans="1:11" x14ac:dyDescent="0.25">
      <c r="E75" s="103"/>
    </row>
    <row r="76" spans="1:11" x14ac:dyDescent="0.25">
      <c r="E76" s="103"/>
    </row>
    <row r="77" spans="1:11" x14ac:dyDescent="0.25">
      <c r="E77" s="103"/>
    </row>
    <row r="78" spans="1:11" x14ac:dyDescent="0.25">
      <c r="E78" s="103"/>
    </row>
    <row r="79" spans="1:11" x14ac:dyDescent="0.25">
      <c r="E79" s="103"/>
    </row>
    <row r="80" spans="1:11" x14ac:dyDescent="0.25">
      <c r="E80" s="103"/>
    </row>
    <row r="81" spans="1:11" x14ac:dyDescent="0.25">
      <c r="E81" s="103"/>
    </row>
    <row r="82" spans="1:11" x14ac:dyDescent="0.25">
      <c r="E82" s="103"/>
    </row>
    <row r="83" spans="1:11" x14ac:dyDescent="0.25">
      <c r="E83" s="103"/>
    </row>
    <row r="84" spans="1:11" x14ac:dyDescent="0.25">
      <c r="E84" s="103"/>
    </row>
    <row r="85" spans="1:11" x14ac:dyDescent="0.25">
      <c r="E85" s="103"/>
    </row>
    <row r="86" spans="1:11" x14ac:dyDescent="0.25">
      <c r="E86" s="103"/>
    </row>
    <row r="87" spans="1:11" x14ac:dyDescent="0.25">
      <c r="E87" s="103"/>
    </row>
    <row r="88" spans="1:11" x14ac:dyDescent="0.25">
      <c r="E88" s="103"/>
    </row>
    <row r="89" spans="1:11" x14ac:dyDescent="0.25">
      <c r="E89" s="103"/>
    </row>
    <row r="90" spans="1:11" x14ac:dyDescent="0.25">
      <c r="E90" s="103"/>
    </row>
    <row r="91" spans="1:11" x14ac:dyDescent="0.25">
      <c r="E91" s="103"/>
    </row>
    <row r="92" spans="1:11" x14ac:dyDescent="0.25">
      <c r="E92" s="103"/>
    </row>
    <row r="93" spans="1:11" s="120" customFormat="1" x14ac:dyDescent="0.25">
      <c r="A93" s="117" t="s">
        <v>23</v>
      </c>
      <c r="B93" s="118"/>
      <c r="C93" s="118"/>
      <c r="D93" s="118"/>
      <c r="E93" s="119"/>
      <c r="F93" s="118"/>
      <c r="G93" s="118"/>
      <c r="H93" s="118"/>
      <c r="I93" s="118"/>
      <c r="J93" s="118"/>
      <c r="K93" s="118"/>
    </row>
    <row r="94" spans="1:11" s="120" customFormat="1" ht="63" customHeight="1" x14ac:dyDescent="0.25">
      <c r="A94" s="232" t="s">
        <v>171</v>
      </c>
      <c r="B94" s="232"/>
      <c r="C94" s="232"/>
      <c r="D94" s="232"/>
      <c r="E94" s="232"/>
      <c r="F94" s="232"/>
      <c r="G94" s="232"/>
      <c r="H94" s="232"/>
      <c r="I94" s="232"/>
      <c r="J94" s="232"/>
      <c r="K94" s="232"/>
    </row>
    <row r="95" spans="1:11" s="120" customFormat="1" ht="15.75" customHeight="1" x14ac:dyDescent="0.25">
      <c r="A95" s="129"/>
      <c r="B95" s="129"/>
      <c r="C95" s="129"/>
      <c r="D95" s="129"/>
      <c r="E95" s="129"/>
      <c r="F95" s="129"/>
      <c r="G95" s="129"/>
      <c r="H95" s="129"/>
      <c r="I95" s="129"/>
      <c r="J95" s="129"/>
      <c r="K95" s="129"/>
    </row>
    <row r="96" spans="1:11" s="120" customFormat="1" ht="63" customHeight="1" x14ac:dyDescent="0.25">
      <c r="A96" s="232" t="s">
        <v>172</v>
      </c>
      <c r="B96" s="232"/>
      <c r="C96" s="232"/>
      <c r="D96" s="232"/>
      <c r="E96" s="232"/>
      <c r="F96" s="232"/>
      <c r="G96" s="232"/>
      <c r="H96" s="232"/>
      <c r="I96" s="232"/>
      <c r="J96" s="232"/>
      <c r="K96" s="232"/>
    </row>
    <row r="97" spans="1:11" s="120" customFormat="1" x14ac:dyDescent="0.25"/>
    <row r="99" spans="1:11" ht="47.25" customHeight="1" x14ac:dyDescent="0.25">
      <c r="A99" s="231" t="s">
        <v>153</v>
      </c>
      <c r="B99" s="231"/>
      <c r="C99" s="231"/>
      <c r="D99" s="231"/>
      <c r="E99" s="231"/>
      <c r="F99" s="231"/>
      <c r="G99" s="231"/>
      <c r="H99" s="231"/>
      <c r="I99" s="231"/>
      <c r="J99" s="231"/>
      <c r="K99" s="231"/>
    </row>
    <row r="133" spans="1:25" ht="31.5" x14ac:dyDescent="0.25">
      <c r="B133" s="84" t="s">
        <v>92</v>
      </c>
      <c r="C133" s="84" t="s">
        <v>93</v>
      </c>
      <c r="D133" s="84" t="s">
        <v>94</v>
      </c>
      <c r="E133" s="24" t="s">
        <v>80</v>
      </c>
      <c r="F133" s="104" t="s">
        <v>82</v>
      </c>
      <c r="G133" s="104" t="s">
        <v>81</v>
      </c>
      <c r="H133" s="24" t="s">
        <v>6</v>
      </c>
      <c r="I133" s="24" t="s">
        <v>83</v>
      </c>
      <c r="J133" s="24" t="s">
        <v>10</v>
      </c>
      <c r="K133" s="24" t="s">
        <v>11</v>
      </c>
      <c r="L133" s="24" t="s">
        <v>12</v>
      </c>
      <c r="M133" s="24" t="s">
        <v>26</v>
      </c>
      <c r="N133" s="24" t="s">
        <v>72</v>
      </c>
      <c r="O133" s="24" t="s">
        <v>16</v>
      </c>
      <c r="P133" s="104" t="s">
        <v>90</v>
      </c>
      <c r="Q133" s="24" t="s">
        <v>18</v>
      </c>
      <c r="S133" s="107" t="s">
        <v>95</v>
      </c>
      <c r="T133" s="108" t="s">
        <v>96</v>
      </c>
      <c r="U133" s="108"/>
      <c r="V133" s="108"/>
      <c r="W133" s="108" t="s">
        <v>97</v>
      </c>
      <c r="X133" s="108" t="s">
        <v>96</v>
      </c>
      <c r="Y133" s="124" t="s">
        <v>106</v>
      </c>
    </row>
    <row r="134" spans="1:25" x14ac:dyDescent="0.25">
      <c r="A134" s="112">
        <v>1</v>
      </c>
      <c r="B134" s="201">
        <f ca="1">RAND()</f>
        <v>0.93361912396084301</v>
      </c>
      <c r="C134" s="201">
        <f ca="1">RAND()</f>
        <v>0.93687439253224181</v>
      </c>
      <c r="D134" s="201">
        <f ca="1">RAND()</f>
        <v>0.21178710471975737</v>
      </c>
      <c r="E134" s="202">
        <f ca="1">IF(B134&lt;0.2,$D$8,IF(B134&lt;0.8,$E$8,$F$8))</f>
        <v>11000000</v>
      </c>
      <c r="F134" s="203">
        <f ca="1">IF(C134&lt;$D$10,$D$11,IF(C134&lt;$D$10+$E$10,$E$11,IF(C134&lt;$D$10+$E$10+$F$10,$F$11,IF(C134&lt;$D$10+$E$10+$F$10+$G$10,$G$11,IF(C134&lt;$D$10+$E$10+$F$10+$G$10+$H$10,$H$11,$I$11)))))</f>
        <v>0.05</v>
      </c>
      <c r="G134" s="204">
        <f ca="1">E134*F134</f>
        <v>550000</v>
      </c>
      <c r="H134" s="205">
        <f t="shared" ref="H134:H135" ca="1" si="0">190+E134/1000000+IF(D134&lt;0.5,3,-3)</f>
        <v>204</v>
      </c>
      <c r="I134" s="206">
        <f ca="1">G134*H134</f>
        <v>112200000</v>
      </c>
      <c r="J134" s="206">
        <f ca="1">$D$16*G134</f>
        <v>44000000</v>
      </c>
      <c r="K134" s="207">
        <f t="shared" ref="K134:K197" si="1">$D$17</f>
        <v>14000000</v>
      </c>
      <c r="L134" s="207">
        <f t="shared" ref="L134:L197" si="2">$D$15/$D$18</f>
        <v>2000000</v>
      </c>
      <c r="M134" s="208">
        <f ca="1">I134-J134-K134-L134</f>
        <v>52200000</v>
      </c>
      <c r="N134" s="208">
        <f ca="1">M134*$D$19</f>
        <v>10962000</v>
      </c>
      <c r="O134" s="208">
        <f ca="1">M134-N134</f>
        <v>41238000</v>
      </c>
      <c r="P134" s="208">
        <f ca="1">O134+L134</f>
        <v>43238000</v>
      </c>
      <c r="Q134" s="209">
        <f ca="1">PV($D$20,$D$18,-P134)-$D$15</f>
        <v>197001517.84468514</v>
      </c>
      <c r="S134" s="213">
        <v>-50000000</v>
      </c>
      <c r="T134" s="210">
        <f t="array" aca="1" ref="T134:T170" ca="1">FREQUENCY(Q134:Q633,S134:S169)</f>
        <v>0</v>
      </c>
      <c r="U134" s="169"/>
      <c r="V134" s="169"/>
      <c r="W134" s="211"/>
      <c r="X134" s="210"/>
      <c r="Y134" s="212"/>
    </row>
    <row r="135" spans="1:25" x14ac:dyDescent="0.25">
      <c r="A135" s="112">
        <v>2</v>
      </c>
      <c r="B135" s="201">
        <f t="shared" ref="B135:D198" ca="1" si="3">RAND()</f>
        <v>0.33599705996518081</v>
      </c>
      <c r="C135" s="201">
        <f t="shared" ca="1" si="3"/>
        <v>0.23513511021799094</v>
      </c>
      <c r="D135" s="201">
        <f t="shared" ca="1" si="3"/>
        <v>0.99849322766120774</v>
      </c>
      <c r="E135" s="202">
        <f t="shared" ref="E135:E198" ca="1" si="4">IF(B135&lt;0.2,$D$8,IF(B135&lt;0.8,$E$8,$F$8))</f>
        <v>10500000</v>
      </c>
      <c r="F135" s="203">
        <f t="shared" ref="F135:F198" ca="1" si="5">IF(C135&lt;$D$10,$D$11,IF(C135&lt;$D$10+$E$10,$E$11,IF(C135&lt;$D$10+$E$10+$F$10,$F$11,IF(C135&lt;$D$10+$E$10+$F$10+$G$10,$G$11,IF(C135&lt;$D$10+$E$10+$F$10+$G$10+$H$10,$H$11,$I$11)))))</f>
        <v>0.02</v>
      </c>
      <c r="G135" s="204">
        <f t="shared" ref="G135:G198" ca="1" si="6">E135*F135</f>
        <v>210000</v>
      </c>
      <c r="H135" s="205">
        <f t="shared" ca="1" si="0"/>
        <v>197.5</v>
      </c>
      <c r="I135" s="206">
        <f t="shared" ref="I135:I198" ca="1" si="7">G135*H135</f>
        <v>41475000</v>
      </c>
      <c r="J135" s="206">
        <f t="shared" ref="J135:J198" ca="1" si="8">$D$16*G135</f>
        <v>16800000</v>
      </c>
      <c r="K135" s="207">
        <f t="shared" si="1"/>
        <v>14000000</v>
      </c>
      <c r="L135" s="207">
        <f t="shared" si="2"/>
        <v>2000000</v>
      </c>
      <c r="M135" s="208">
        <f t="shared" ref="M135:M198" ca="1" si="9">I135-J135-K135-L135</f>
        <v>8675000</v>
      </c>
      <c r="N135" s="208">
        <f t="shared" ref="N135:N198" ca="1" si="10">M135*$D$19</f>
        <v>1821750</v>
      </c>
      <c r="O135" s="208">
        <f t="shared" ref="O135:O198" ca="1" si="11">M135-N135</f>
        <v>6853250</v>
      </c>
      <c r="P135" s="208">
        <f t="shared" ref="P135:P198" ca="1" si="12">O135+L135</f>
        <v>8853250</v>
      </c>
      <c r="Q135" s="209">
        <f t="shared" ref="Q135:Q198" ca="1" si="13">PV($D$20,$D$18,-P135)-$D$15</f>
        <v>24432413.336843953</v>
      </c>
      <c r="S135" s="213">
        <v>-40000000</v>
      </c>
      <c r="T135" s="210">
        <f ca="1"/>
        <v>0</v>
      </c>
      <c r="U135" s="169"/>
      <c r="V135" s="169"/>
      <c r="W135" s="211" t="str">
        <f t="shared" ref="W135:W169" si="14">"$"&amp;S134/1000000&amp; " to $" &amp;S135/1000000</f>
        <v>$-50 to $-40</v>
      </c>
      <c r="X135" s="210">
        <f t="shared" ref="X135:X169" ca="1" si="15">T135</f>
        <v>0</v>
      </c>
      <c r="Y135" s="212">
        <f ca="1">SUM($X$134:X135)/500</f>
        <v>0</v>
      </c>
    </row>
    <row r="136" spans="1:25" x14ac:dyDescent="0.25">
      <c r="A136" s="112">
        <v>3</v>
      </c>
      <c r="B136" s="201">
        <f t="shared" ca="1" si="3"/>
        <v>9.2332088397544254E-3</v>
      </c>
      <c r="C136" s="201">
        <f t="shared" ca="1" si="3"/>
        <v>0.4717103091460898</v>
      </c>
      <c r="D136" s="201">
        <f t="shared" ca="1" si="3"/>
        <v>0.44629432651861289</v>
      </c>
      <c r="E136" s="202">
        <f t="shared" ca="1" si="4"/>
        <v>10000000</v>
      </c>
      <c r="F136" s="203">
        <f t="shared" ca="1" si="5"/>
        <v>0.03</v>
      </c>
      <c r="G136" s="204">
        <f t="shared" ca="1" si="6"/>
        <v>300000</v>
      </c>
      <c r="H136" s="205">
        <f ca="1">190+E136/1000000+IF(D136&lt;0.5,3,-3)</f>
        <v>203</v>
      </c>
      <c r="I136" s="206">
        <f t="shared" ca="1" si="7"/>
        <v>60900000</v>
      </c>
      <c r="J136" s="206">
        <f t="shared" ca="1" si="8"/>
        <v>24000000</v>
      </c>
      <c r="K136" s="207">
        <f t="shared" si="1"/>
        <v>14000000</v>
      </c>
      <c r="L136" s="207">
        <f t="shared" si="2"/>
        <v>2000000</v>
      </c>
      <c r="M136" s="208">
        <f t="shared" ca="1" si="9"/>
        <v>20900000</v>
      </c>
      <c r="N136" s="208">
        <f t="shared" ca="1" si="10"/>
        <v>4389000</v>
      </c>
      <c r="O136" s="208">
        <f t="shared" ca="1" si="11"/>
        <v>16511000</v>
      </c>
      <c r="P136" s="208">
        <f t="shared" ca="1" si="12"/>
        <v>18511000</v>
      </c>
      <c r="Q136" s="209">
        <f t="shared" ca="1" si="13"/>
        <v>72902426.033187628</v>
      </c>
      <c r="S136" s="213">
        <v>-30000000</v>
      </c>
      <c r="T136" s="210">
        <f ca="1"/>
        <v>0</v>
      </c>
      <c r="U136" s="169"/>
      <c r="V136" s="169"/>
      <c r="W136" s="211" t="str">
        <f t="shared" si="14"/>
        <v>$-40 to $-30</v>
      </c>
      <c r="X136" s="210">
        <f t="shared" ca="1" si="15"/>
        <v>0</v>
      </c>
      <c r="Y136" s="212">
        <f ca="1">SUM($X$134:X136)/500</f>
        <v>0</v>
      </c>
    </row>
    <row r="137" spans="1:25" x14ac:dyDescent="0.25">
      <c r="A137" s="112">
        <v>4</v>
      </c>
      <c r="B137" s="201">
        <f t="shared" ca="1" si="3"/>
        <v>0.40339342613699913</v>
      </c>
      <c r="C137" s="201">
        <f t="shared" ca="1" si="3"/>
        <v>0.94832927735539219</v>
      </c>
      <c r="D137" s="201">
        <f t="shared" ca="1" si="3"/>
        <v>8.8127338945841016E-2</v>
      </c>
      <c r="E137" s="202">
        <f t="shared" ca="1" si="4"/>
        <v>10500000</v>
      </c>
      <c r="F137" s="203">
        <f t="shared" ca="1" si="5"/>
        <v>0.05</v>
      </c>
      <c r="G137" s="204">
        <f t="shared" ca="1" si="6"/>
        <v>525000</v>
      </c>
      <c r="H137" s="205">
        <f t="shared" ref="H137:H200" ca="1" si="16">190+E137/1000000+IF(D137&lt;0.5,3,-3)</f>
        <v>203.5</v>
      </c>
      <c r="I137" s="206">
        <f t="shared" ca="1" si="7"/>
        <v>106837500</v>
      </c>
      <c r="J137" s="206">
        <f t="shared" ca="1" si="8"/>
        <v>42000000</v>
      </c>
      <c r="K137" s="207">
        <f t="shared" si="1"/>
        <v>14000000</v>
      </c>
      <c r="L137" s="207">
        <f t="shared" si="2"/>
        <v>2000000</v>
      </c>
      <c r="M137" s="208">
        <f t="shared" ca="1" si="9"/>
        <v>48837500</v>
      </c>
      <c r="N137" s="208">
        <f t="shared" ca="1" si="10"/>
        <v>10255875</v>
      </c>
      <c r="O137" s="208">
        <f t="shared" ca="1" si="11"/>
        <v>38581625</v>
      </c>
      <c r="P137" s="208">
        <f t="shared" ca="1" si="12"/>
        <v>40581625</v>
      </c>
      <c r="Q137" s="209">
        <f t="shared" ca="1" si="13"/>
        <v>183669786.33618161</v>
      </c>
      <c r="S137" s="213">
        <v>-20000000</v>
      </c>
      <c r="T137" s="210">
        <f ca="1"/>
        <v>43</v>
      </c>
      <c r="U137" s="169"/>
      <c r="V137" s="169"/>
      <c r="W137" s="211" t="str">
        <f t="shared" si="14"/>
        <v>$-30 to $-20</v>
      </c>
      <c r="X137" s="210">
        <f t="shared" ca="1" si="15"/>
        <v>43</v>
      </c>
      <c r="Y137" s="212">
        <f ca="1">SUM($X$134:X137)/500</f>
        <v>8.5999999999999993E-2</v>
      </c>
    </row>
    <row r="138" spans="1:25" x14ac:dyDescent="0.25">
      <c r="A138" s="112">
        <v>5</v>
      </c>
      <c r="B138" s="201">
        <f t="shared" ca="1" si="3"/>
        <v>0.96701614389584212</v>
      </c>
      <c r="C138" s="201">
        <f t="shared" ca="1" si="3"/>
        <v>0.70314287864162173</v>
      </c>
      <c r="D138" s="201">
        <f t="shared" ca="1" si="3"/>
        <v>0.54325449213695542</v>
      </c>
      <c r="E138" s="202">
        <f t="shared" ca="1" si="4"/>
        <v>11000000</v>
      </c>
      <c r="F138" s="203">
        <f t="shared" ca="1" si="5"/>
        <v>0.04</v>
      </c>
      <c r="G138" s="204">
        <f t="shared" ca="1" si="6"/>
        <v>440000</v>
      </c>
      <c r="H138" s="205">
        <f t="shared" ca="1" si="16"/>
        <v>198</v>
      </c>
      <c r="I138" s="206">
        <f t="shared" ca="1" si="7"/>
        <v>87120000</v>
      </c>
      <c r="J138" s="206">
        <f t="shared" ca="1" si="8"/>
        <v>35200000</v>
      </c>
      <c r="K138" s="207">
        <f t="shared" si="1"/>
        <v>14000000</v>
      </c>
      <c r="L138" s="207">
        <f t="shared" si="2"/>
        <v>2000000</v>
      </c>
      <c r="M138" s="208">
        <f t="shared" ca="1" si="9"/>
        <v>35920000</v>
      </c>
      <c r="N138" s="208">
        <f t="shared" ca="1" si="10"/>
        <v>7543200</v>
      </c>
      <c r="O138" s="208">
        <f t="shared" ca="1" si="11"/>
        <v>28376800</v>
      </c>
      <c r="P138" s="208">
        <f t="shared" ca="1" si="12"/>
        <v>30376800</v>
      </c>
      <c r="Q138" s="209">
        <f t="shared" ca="1" si="13"/>
        <v>132454130.79384872</v>
      </c>
      <c r="S138" s="213">
        <v>-10000000</v>
      </c>
      <c r="T138" s="210">
        <f ca="1"/>
        <v>6</v>
      </c>
      <c r="U138" s="169"/>
      <c r="V138" s="169"/>
      <c r="W138" s="211" t="str">
        <f t="shared" si="14"/>
        <v>$-20 to $-10</v>
      </c>
      <c r="X138" s="210">
        <f t="shared" ca="1" si="15"/>
        <v>6</v>
      </c>
      <c r="Y138" s="212">
        <f ca="1">SUM($X$134:X138)/500</f>
        <v>9.8000000000000004E-2</v>
      </c>
    </row>
    <row r="139" spans="1:25" x14ac:dyDescent="0.25">
      <c r="A139" s="112">
        <v>6</v>
      </c>
      <c r="B139" s="201">
        <f t="shared" ca="1" si="3"/>
        <v>0.70461149123033329</v>
      </c>
      <c r="C139" s="201">
        <f t="shared" ca="1" si="3"/>
        <v>0.33501977519793769</v>
      </c>
      <c r="D139" s="201">
        <f t="shared" ca="1" si="3"/>
        <v>0.5272102471554625</v>
      </c>
      <c r="E139" s="202">
        <f t="shared" ca="1" si="4"/>
        <v>10500000</v>
      </c>
      <c r="F139" s="203">
        <f t="shared" ca="1" si="5"/>
        <v>0.03</v>
      </c>
      <c r="G139" s="204">
        <f t="shared" ca="1" si="6"/>
        <v>315000</v>
      </c>
      <c r="H139" s="205">
        <f t="shared" ca="1" si="16"/>
        <v>197.5</v>
      </c>
      <c r="I139" s="206">
        <f t="shared" ca="1" si="7"/>
        <v>62212500</v>
      </c>
      <c r="J139" s="206">
        <f t="shared" ca="1" si="8"/>
        <v>25200000</v>
      </c>
      <c r="K139" s="207">
        <f t="shared" si="1"/>
        <v>14000000</v>
      </c>
      <c r="L139" s="207">
        <f t="shared" si="2"/>
        <v>2000000</v>
      </c>
      <c r="M139" s="208">
        <f t="shared" ca="1" si="9"/>
        <v>21012500</v>
      </c>
      <c r="N139" s="208">
        <f t="shared" ca="1" si="10"/>
        <v>4412625</v>
      </c>
      <c r="O139" s="208">
        <f t="shared" ca="1" si="11"/>
        <v>16599875</v>
      </c>
      <c r="P139" s="208">
        <f t="shared" ca="1" si="12"/>
        <v>18599875</v>
      </c>
      <c r="Q139" s="209">
        <f t="shared" ca="1" si="13"/>
        <v>73348469.094810411</v>
      </c>
      <c r="S139" s="214">
        <v>0</v>
      </c>
      <c r="T139" s="210">
        <f ca="1"/>
        <v>0</v>
      </c>
      <c r="U139" s="169"/>
      <c r="V139" s="169"/>
      <c r="W139" s="211" t="str">
        <f t="shared" si="14"/>
        <v>$-10 to $0</v>
      </c>
      <c r="X139" s="210">
        <f t="shared" ca="1" si="15"/>
        <v>0</v>
      </c>
      <c r="Y139" s="212">
        <f ca="1">SUM($X$134:X139)/500</f>
        <v>9.8000000000000004E-2</v>
      </c>
    </row>
    <row r="140" spans="1:25" x14ac:dyDescent="0.25">
      <c r="A140" s="112">
        <v>7</v>
      </c>
      <c r="B140" s="201">
        <f t="shared" ca="1" si="3"/>
        <v>0.12902483791165076</v>
      </c>
      <c r="C140" s="201">
        <f t="shared" ca="1" si="3"/>
        <v>0.96721613528008266</v>
      </c>
      <c r="D140" s="201">
        <f t="shared" ca="1" si="3"/>
        <v>0.27342754072684994</v>
      </c>
      <c r="E140" s="202">
        <f t="shared" ca="1" si="4"/>
        <v>10000000</v>
      </c>
      <c r="F140" s="203">
        <f t="shared" ca="1" si="5"/>
        <v>0.08</v>
      </c>
      <c r="G140" s="204">
        <f t="shared" ca="1" si="6"/>
        <v>800000</v>
      </c>
      <c r="H140" s="205">
        <f t="shared" ca="1" si="16"/>
        <v>203</v>
      </c>
      <c r="I140" s="206">
        <f t="shared" ca="1" si="7"/>
        <v>162400000</v>
      </c>
      <c r="J140" s="206">
        <f t="shared" ca="1" si="8"/>
        <v>64000000</v>
      </c>
      <c r="K140" s="207">
        <f t="shared" si="1"/>
        <v>14000000</v>
      </c>
      <c r="L140" s="207">
        <f t="shared" si="2"/>
        <v>2000000</v>
      </c>
      <c r="M140" s="208">
        <f t="shared" ca="1" si="9"/>
        <v>82400000</v>
      </c>
      <c r="N140" s="208">
        <f t="shared" ca="1" si="10"/>
        <v>17304000</v>
      </c>
      <c r="O140" s="208">
        <f t="shared" ca="1" si="11"/>
        <v>65096000</v>
      </c>
      <c r="P140" s="208">
        <f t="shared" ca="1" si="12"/>
        <v>67096000</v>
      </c>
      <c r="Q140" s="209">
        <f t="shared" ca="1" si="13"/>
        <v>316739299.72031528</v>
      </c>
      <c r="S140" s="213">
        <v>10000000</v>
      </c>
      <c r="T140" s="210">
        <f ca="1"/>
        <v>0</v>
      </c>
      <c r="U140" s="169"/>
      <c r="V140" s="169"/>
      <c r="W140" s="211" t="str">
        <f t="shared" si="14"/>
        <v>$0 to $10</v>
      </c>
      <c r="X140" s="210">
        <f t="shared" ca="1" si="15"/>
        <v>0</v>
      </c>
      <c r="Y140" s="212">
        <f ca="1">SUM(X141:$X$169)/500</f>
        <v>0.85599999999999998</v>
      </c>
    </row>
    <row r="141" spans="1:25" x14ac:dyDescent="0.25">
      <c r="A141" s="112">
        <v>8</v>
      </c>
      <c r="B141" s="201">
        <f t="shared" ca="1" si="3"/>
        <v>0.48391614294477214</v>
      </c>
      <c r="C141" s="201">
        <f t="shared" ca="1" si="3"/>
        <v>0.30534129709312585</v>
      </c>
      <c r="D141" s="201">
        <f t="shared" ca="1" si="3"/>
        <v>0.96354353903118251</v>
      </c>
      <c r="E141" s="202">
        <f t="shared" ca="1" si="4"/>
        <v>10500000</v>
      </c>
      <c r="F141" s="203">
        <f t="shared" ca="1" si="5"/>
        <v>0.03</v>
      </c>
      <c r="G141" s="204">
        <f t="shared" ca="1" si="6"/>
        <v>315000</v>
      </c>
      <c r="H141" s="205">
        <f t="shared" ca="1" si="16"/>
        <v>197.5</v>
      </c>
      <c r="I141" s="206">
        <f t="shared" ca="1" si="7"/>
        <v>62212500</v>
      </c>
      <c r="J141" s="206">
        <f t="shared" ca="1" si="8"/>
        <v>25200000</v>
      </c>
      <c r="K141" s="207">
        <f t="shared" si="1"/>
        <v>14000000</v>
      </c>
      <c r="L141" s="207">
        <f t="shared" si="2"/>
        <v>2000000</v>
      </c>
      <c r="M141" s="208">
        <f t="shared" ca="1" si="9"/>
        <v>21012500</v>
      </c>
      <c r="N141" s="208">
        <f t="shared" ca="1" si="10"/>
        <v>4412625</v>
      </c>
      <c r="O141" s="208">
        <f t="shared" ca="1" si="11"/>
        <v>16599875</v>
      </c>
      <c r="P141" s="208">
        <f t="shared" ca="1" si="12"/>
        <v>18599875</v>
      </c>
      <c r="Q141" s="209">
        <f t="shared" ca="1" si="13"/>
        <v>73348469.094810411</v>
      </c>
      <c r="S141" s="213">
        <v>20000000</v>
      </c>
      <c r="T141" s="210">
        <f ca="1"/>
        <v>19</v>
      </c>
      <c r="U141" s="169"/>
      <c r="V141" s="169"/>
      <c r="W141" s="211" t="str">
        <f t="shared" si="14"/>
        <v>$10 to $20</v>
      </c>
      <c r="X141" s="210">
        <f t="shared" ca="1" si="15"/>
        <v>19</v>
      </c>
      <c r="Y141" s="212">
        <f ca="1">SUM(X142:$X$169)/500</f>
        <v>0.81799999999999995</v>
      </c>
    </row>
    <row r="142" spans="1:25" x14ac:dyDescent="0.25">
      <c r="A142" s="112">
        <v>9</v>
      </c>
      <c r="B142" s="201">
        <f t="shared" ca="1" si="3"/>
        <v>0.2273081150882369</v>
      </c>
      <c r="C142" s="201">
        <f t="shared" ca="1" si="3"/>
        <v>2.5695090269069243E-2</v>
      </c>
      <c r="D142" s="201">
        <f t="shared" ca="1" si="3"/>
        <v>0.16751032802411292</v>
      </c>
      <c r="E142" s="202">
        <f t="shared" ca="1" si="4"/>
        <v>10500000</v>
      </c>
      <c r="F142" s="203">
        <f t="shared" ca="1" si="5"/>
        <v>0.01</v>
      </c>
      <c r="G142" s="204">
        <f t="shared" ca="1" si="6"/>
        <v>105000</v>
      </c>
      <c r="H142" s="205">
        <f t="shared" ca="1" si="16"/>
        <v>203.5</v>
      </c>
      <c r="I142" s="206">
        <f t="shared" ca="1" si="7"/>
        <v>21367500</v>
      </c>
      <c r="J142" s="206">
        <f t="shared" ca="1" si="8"/>
        <v>8400000</v>
      </c>
      <c r="K142" s="207">
        <f t="shared" si="1"/>
        <v>14000000</v>
      </c>
      <c r="L142" s="207">
        <f t="shared" si="2"/>
        <v>2000000</v>
      </c>
      <c r="M142" s="208">
        <f t="shared" ca="1" si="9"/>
        <v>-3032500</v>
      </c>
      <c r="N142" s="208">
        <f t="shared" ca="1" si="10"/>
        <v>-636825</v>
      </c>
      <c r="O142" s="208">
        <f t="shared" ca="1" si="11"/>
        <v>-2395675</v>
      </c>
      <c r="P142" s="208">
        <f t="shared" ca="1" si="12"/>
        <v>-395675</v>
      </c>
      <c r="Q142" s="209">
        <f t="shared" ca="1" si="13"/>
        <v>-21985801.276034873</v>
      </c>
      <c r="S142" s="213">
        <v>30000000</v>
      </c>
      <c r="T142" s="210">
        <f ca="1"/>
        <v>77</v>
      </c>
      <c r="U142" s="169"/>
      <c r="V142" s="169"/>
      <c r="W142" s="211" t="str">
        <f t="shared" si="14"/>
        <v>$20 to $30</v>
      </c>
      <c r="X142" s="210">
        <f t="shared" ca="1" si="15"/>
        <v>77</v>
      </c>
      <c r="Y142" s="212">
        <f ca="1">SUM(X143:$X$169)/500</f>
        <v>0.66400000000000003</v>
      </c>
    </row>
    <row r="143" spans="1:25" x14ac:dyDescent="0.25">
      <c r="A143" s="112">
        <v>10</v>
      </c>
      <c r="B143" s="201">
        <f t="shared" ca="1" si="3"/>
        <v>0.48576422446153245</v>
      </c>
      <c r="C143" s="201">
        <f t="shared" ca="1" si="3"/>
        <v>0.90506193280089753</v>
      </c>
      <c r="D143" s="201">
        <f t="shared" ca="1" si="3"/>
        <v>0.83399461418766918</v>
      </c>
      <c r="E143" s="202">
        <f t="shared" ca="1" si="4"/>
        <v>10500000</v>
      </c>
      <c r="F143" s="203">
        <f t="shared" ca="1" si="5"/>
        <v>0.05</v>
      </c>
      <c r="G143" s="204">
        <f t="shared" ca="1" si="6"/>
        <v>525000</v>
      </c>
      <c r="H143" s="205">
        <f t="shared" ca="1" si="16"/>
        <v>197.5</v>
      </c>
      <c r="I143" s="206">
        <f t="shared" ca="1" si="7"/>
        <v>103687500</v>
      </c>
      <c r="J143" s="206">
        <f t="shared" ca="1" si="8"/>
        <v>42000000</v>
      </c>
      <c r="K143" s="207">
        <f t="shared" si="1"/>
        <v>14000000</v>
      </c>
      <c r="L143" s="207">
        <f t="shared" si="2"/>
        <v>2000000</v>
      </c>
      <c r="M143" s="208">
        <f t="shared" ca="1" si="9"/>
        <v>45687500</v>
      </c>
      <c r="N143" s="208">
        <f t="shared" ca="1" si="10"/>
        <v>9594375</v>
      </c>
      <c r="O143" s="208">
        <f t="shared" ca="1" si="11"/>
        <v>36093125</v>
      </c>
      <c r="P143" s="208">
        <f t="shared" ca="1" si="12"/>
        <v>38093125</v>
      </c>
      <c r="Q143" s="209">
        <f t="shared" ca="1" si="13"/>
        <v>171180580.61074334</v>
      </c>
      <c r="S143" s="213">
        <v>40000000</v>
      </c>
      <c r="T143" s="210">
        <f ca="1"/>
        <v>8</v>
      </c>
      <c r="U143" s="169"/>
      <c r="V143" s="169"/>
      <c r="W143" s="211" t="str">
        <f t="shared" si="14"/>
        <v>$30 to $40</v>
      </c>
      <c r="X143" s="210">
        <f t="shared" ca="1" si="15"/>
        <v>8</v>
      </c>
      <c r="Y143" s="212">
        <f ca="1">SUM(X144:$X$169)/500</f>
        <v>0.64800000000000002</v>
      </c>
    </row>
    <row r="144" spans="1:25" x14ac:dyDescent="0.25">
      <c r="A144" s="112">
        <v>11</v>
      </c>
      <c r="B144" s="201">
        <f t="shared" ca="1" si="3"/>
        <v>0.70999422412035973</v>
      </c>
      <c r="C144" s="201">
        <f t="shared" ca="1" si="3"/>
        <v>0.95661340703125908</v>
      </c>
      <c r="D144" s="201">
        <f t="shared" ca="1" si="3"/>
        <v>3.289467000256785E-3</v>
      </c>
      <c r="E144" s="202">
        <f t="shared" ca="1" si="4"/>
        <v>10500000</v>
      </c>
      <c r="F144" s="203">
        <f t="shared" ca="1" si="5"/>
        <v>0.08</v>
      </c>
      <c r="G144" s="204">
        <f t="shared" ca="1" si="6"/>
        <v>840000</v>
      </c>
      <c r="H144" s="205">
        <f t="shared" ca="1" si="16"/>
        <v>203.5</v>
      </c>
      <c r="I144" s="206">
        <f t="shared" ca="1" si="7"/>
        <v>170940000</v>
      </c>
      <c r="J144" s="206">
        <f t="shared" ca="1" si="8"/>
        <v>67200000</v>
      </c>
      <c r="K144" s="207">
        <f t="shared" si="1"/>
        <v>14000000</v>
      </c>
      <c r="L144" s="207">
        <f t="shared" si="2"/>
        <v>2000000</v>
      </c>
      <c r="M144" s="208">
        <f t="shared" ca="1" si="9"/>
        <v>87740000</v>
      </c>
      <c r="N144" s="208">
        <f t="shared" ca="1" si="10"/>
        <v>18425400</v>
      </c>
      <c r="O144" s="208">
        <f t="shared" ca="1" si="11"/>
        <v>69314600</v>
      </c>
      <c r="P144" s="208">
        <f t="shared" ca="1" si="12"/>
        <v>71314600</v>
      </c>
      <c r="Q144" s="209">
        <f t="shared" ca="1" si="13"/>
        <v>337911477.04534394</v>
      </c>
      <c r="S144" s="213">
        <v>50000000</v>
      </c>
      <c r="T144" s="210">
        <f ca="1"/>
        <v>0</v>
      </c>
      <c r="U144" s="169"/>
      <c r="V144" s="169"/>
      <c r="W144" s="211" t="str">
        <f t="shared" si="14"/>
        <v>$40 to $50</v>
      </c>
      <c r="X144" s="210">
        <f t="shared" ca="1" si="15"/>
        <v>0</v>
      </c>
      <c r="Y144" s="212">
        <f ca="1">SUM(X145:$X$169)/500</f>
        <v>0.64800000000000002</v>
      </c>
    </row>
    <row r="145" spans="1:25" x14ac:dyDescent="0.25">
      <c r="A145" s="112">
        <v>12</v>
      </c>
      <c r="B145" s="201">
        <f t="shared" ca="1" si="3"/>
        <v>0.29492445747302265</v>
      </c>
      <c r="C145" s="201">
        <f t="shared" ca="1" si="3"/>
        <v>0.64279022607237524</v>
      </c>
      <c r="D145" s="201">
        <f t="shared" ca="1" si="3"/>
        <v>0.61400676999047687</v>
      </c>
      <c r="E145" s="202">
        <f t="shared" ca="1" si="4"/>
        <v>10500000</v>
      </c>
      <c r="F145" s="203">
        <f t="shared" ca="1" si="5"/>
        <v>0.04</v>
      </c>
      <c r="G145" s="204">
        <f t="shared" ca="1" si="6"/>
        <v>420000</v>
      </c>
      <c r="H145" s="205">
        <f t="shared" ca="1" si="16"/>
        <v>197.5</v>
      </c>
      <c r="I145" s="206">
        <f t="shared" ca="1" si="7"/>
        <v>82950000</v>
      </c>
      <c r="J145" s="206">
        <f t="shared" ca="1" si="8"/>
        <v>33600000</v>
      </c>
      <c r="K145" s="207">
        <f t="shared" si="1"/>
        <v>14000000</v>
      </c>
      <c r="L145" s="207">
        <f t="shared" si="2"/>
        <v>2000000</v>
      </c>
      <c r="M145" s="208">
        <f t="shared" ca="1" si="9"/>
        <v>33350000</v>
      </c>
      <c r="N145" s="208">
        <f t="shared" ca="1" si="10"/>
        <v>7003500</v>
      </c>
      <c r="O145" s="208">
        <f t="shared" ca="1" si="11"/>
        <v>26346500</v>
      </c>
      <c r="P145" s="208">
        <f t="shared" ca="1" si="12"/>
        <v>28346500</v>
      </c>
      <c r="Q145" s="209">
        <f t="shared" ca="1" si="13"/>
        <v>122264524.85277689</v>
      </c>
      <c r="S145" s="213">
        <v>60000000</v>
      </c>
      <c r="T145" s="210">
        <f ca="1"/>
        <v>0</v>
      </c>
      <c r="U145" s="169"/>
      <c r="V145" s="169"/>
      <c r="W145" s="211" t="str">
        <f t="shared" si="14"/>
        <v>$50 to $60</v>
      </c>
      <c r="X145" s="210">
        <f t="shared" ca="1" si="15"/>
        <v>0</v>
      </c>
      <c r="Y145" s="212">
        <f ca="1">SUM(X146:$X$169)/500</f>
        <v>0.64800000000000002</v>
      </c>
    </row>
    <row r="146" spans="1:25" x14ac:dyDescent="0.25">
      <c r="A146" s="112">
        <v>13</v>
      </c>
      <c r="B146" s="201">
        <f t="shared" ca="1" si="3"/>
        <v>0.14804150162876384</v>
      </c>
      <c r="C146" s="201">
        <f t="shared" ca="1" si="3"/>
        <v>0.81978409233523775</v>
      </c>
      <c r="D146" s="201">
        <f t="shared" ca="1" si="3"/>
        <v>0.64089567192042474</v>
      </c>
      <c r="E146" s="202">
        <f t="shared" ca="1" si="4"/>
        <v>10000000</v>
      </c>
      <c r="F146" s="203">
        <f t="shared" ca="1" si="5"/>
        <v>0.04</v>
      </c>
      <c r="G146" s="204">
        <f t="shared" ca="1" si="6"/>
        <v>400000</v>
      </c>
      <c r="H146" s="205">
        <f t="shared" ca="1" si="16"/>
        <v>197</v>
      </c>
      <c r="I146" s="206">
        <f t="shared" ca="1" si="7"/>
        <v>78800000</v>
      </c>
      <c r="J146" s="206">
        <f t="shared" ca="1" si="8"/>
        <v>32000000</v>
      </c>
      <c r="K146" s="207">
        <f t="shared" si="1"/>
        <v>14000000</v>
      </c>
      <c r="L146" s="207">
        <f t="shared" si="2"/>
        <v>2000000</v>
      </c>
      <c r="M146" s="208">
        <f t="shared" ca="1" si="9"/>
        <v>30800000</v>
      </c>
      <c r="N146" s="208">
        <f t="shared" ca="1" si="10"/>
        <v>6468000</v>
      </c>
      <c r="O146" s="208">
        <f t="shared" ca="1" si="11"/>
        <v>24332000</v>
      </c>
      <c r="P146" s="208">
        <f t="shared" ca="1" si="12"/>
        <v>26332000</v>
      </c>
      <c r="Q146" s="209">
        <f t="shared" ca="1" si="13"/>
        <v>112154215.45599353</v>
      </c>
      <c r="S146" s="213">
        <v>70000000</v>
      </c>
      <c r="T146" s="210">
        <f ca="1"/>
        <v>17</v>
      </c>
      <c r="U146" s="169"/>
      <c r="V146" s="169"/>
      <c r="W146" s="211" t="str">
        <f t="shared" si="14"/>
        <v>$60 to $70</v>
      </c>
      <c r="X146" s="210">
        <f t="shared" ca="1" si="15"/>
        <v>17</v>
      </c>
      <c r="Y146" s="212">
        <f ca="1">SUM(X147:$X$169)/500</f>
        <v>0.61399999999999999</v>
      </c>
    </row>
    <row r="147" spans="1:25" x14ac:dyDescent="0.25">
      <c r="A147" s="112">
        <v>14</v>
      </c>
      <c r="B147" s="201">
        <f t="shared" ca="1" si="3"/>
        <v>0.72313665954264805</v>
      </c>
      <c r="C147" s="201">
        <f t="shared" ca="1" si="3"/>
        <v>0.4508597753023782</v>
      </c>
      <c r="D147" s="201">
        <f t="shared" ca="1" si="3"/>
        <v>1.4353135697064756E-2</v>
      </c>
      <c r="E147" s="202">
        <f t="shared" ca="1" si="4"/>
        <v>10500000</v>
      </c>
      <c r="F147" s="203">
        <f t="shared" ca="1" si="5"/>
        <v>0.03</v>
      </c>
      <c r="G147" s="204">
        <f t="shared" ca="1" si="6"/>
        <v>315000</v>
      </c>
      <c r="H147" s="205">
        <f t="shared" ca="1" si="16"/>
        <v>203.5</v>
      </c>
      <c r="I147" s="206">
        <f t="shared" ca="1" si="7"/>
        <v>64102500</v>
      </c>
      <c r="J147" s="206">
        <f t="shared" ca="1" si="8"/>
        <v>25200000</v>
      </c>
      <c r="K147" s="207">
        <f t="shared" si="1"/>
        <v>14000000</v>
      </c>
      <c r="L147" s="207">
        <f t="shared" si="2"/>
        <v>2000000</v>
      </c>
      <c r="M147" s="208">
        <f t="shared" ca="1" si="9"/>
        <v>22902500</v>
      </c>
      <c r="N147" s="208">
        <f t="shared" ca="1" si="10"/>
        <v>4809525</v>
      </c>
      <c r="O147" s="208">
        <f t="shared" ca="1" si="11"/>
        <v>18092975</v>
      </c>
      <c r="P147" s="208">
        <f t="shared" ca="1" si="12"/>
        <v>20092975</v>
      </c>
      <c r="Q147" s="209">
        <f t="shared" ca="1" si="13"/>
        <v>80841992.53007336</v>
      </c>
      <c r="S147" s="213">
        <v>80000000</v>
      </c>
      <c r="T147" s="210">
        <f ca="1"/>
        <v>65</v>
      </c>
      <c r="U147" s="169"/>
      <c r="V147" s="169"/>
      <c r="W147" s="211" t="str">
        <f t="shared" si="14"/>
        <v>$70 to $80</v>
      </c>
      <c r="X147" s="210">
        <f t="shared" ca="1" si="15"/>
        <v>65</v>
      </c>
      <c r="Y147" s="212">
        <f ca="1">SUM(X148:$X$169)/500</f>
        <v>0.48399999999999999</v>
      </c>
    </row>
    <row r="148" spans="1:25" x14ac:dyDescent="0.25">
      <c r="A148" s="112">
        <v>15</v>
      </c>
      <c r="B148" s="201">
        <f t="shared" ca="1" si="3"/>
        <v>3.258531754191174E-2</v>
      </c>
      <c r="C148" s="201">
        <f t="shared" ca="1" si="3"/>
        <v>0.20398276902884216</v>
      </c>
      <c r="D148" s="201">
        <f t="shared" ca="1" si="3"/>
        <v>0.60449996501160685</v>
      </c>
      <c r="E148" s="202">
        <f t="shared" ca="1" si="4"/>
        <v>10000000</v>
      </c>
      <c r="F148" s="203">
        <f t="shared" ca="1" si="5"/>
        <v>0.02</v>
      </c>
      <c r="G148" s="204">
        <f t="shared" ca="1" si="6"/>
        <v>200000</v>
      </c>
      <c r="H148" s="205">
        <f t="shared" ca="1" si="16"/>
        <v>197</v>
      </c>
      <c r="I148" s="206">
        <f t="shared" ca="1" si="7"/>
        <v>39400000</v>
      </c>
      <c r="J148" s="206">
        <f t="shared" ca="1" si="8"/>
        <v>16000000</v>
      </c>
      <c r="K148" s="207">
        <f t="shared" si="1"/>
        <v>14000000</v>
      </c>
      <c r="L148" s="207">
        <f t="shared" si="2"/>
        <v>2000000</v>
      </c>
      <c r="M148" s="208">
        <f t="shared" ca="1" si="9"/>
        <v>7400000</v>
      </c>
      <c r="N148" s="208">
        <f t="shared" ca="1" si="10"/>
        <v>1554000</v>
      </c>
      <c r="O148" s="208">
        <f t="shared" ca="1" si="11"/>
        <v>5846000</v>
      </c>
      <c r="P148" s="208">
        <f t="shared" ca="1" si="12"/>
        <v>7846000</v>
      </c>
      <c r="Q148" s="209">
        <f t="shared" ca="1" si="13"/>
        <v>19377258.638452277</v>
      </c>
      <c r="S148" s="213">
        <v>90000000</v>
      </c>
      <c r="T148" s="210">
        <f ca="1"/>
        <v>71</v>
      </c>
      <c r="U148" s="169"/>
      <c r="V148" s="169"/>
      <c r="W148" s="211" t="str">
        <f t="shared" si="14"/>
        <v>$80 to $90</v>
      </c>
      <c r="X148" s="210">
        <f t="shared" ca="1" si="15"/>
        <v>71</v>
      </c>
      <c r="Y148" s="212">
        <f ca="1">SUM(X149:$X$169)/500</f>
        <v>0.34200000000000003</v>
      </c>
    </row>
    <row r="149" spans="1:25" x14ac:dyDescent="0.25">
      <c r="A149" s="112">
        <v>16</v>
      </c>
      <c r="B149" s="201">
        <f t="shared" ca="1" si="3"/>
        <v>0.77124568757756473</v>
      </c>
      <c r="C149" s="201">
        <f t="shared" ca="1" si="3"/>
        <v>0.45914733649732309</v>
      </c>
      <c r="D149" s="201">
        <f t="shared" ca="1" si="3"/>
        <v>4.8913071469381619E-2</v>
      </c>
      <c r="E149" s="202">
        <f t="shared" ca="1" si="4"/>
        <v>10500000</v>
      </c>
      <c r="F149" s="203">
        <f t="shared" ca="1" si="5"/>
        <v>0.03</v>
      </c>
      <c r="G149" s="204">
        <f t="shared" ca="1" si="6"/>
        <v>315000</v>
      </c>
      <c r="H149" s="205">
        <f t="shared" ca="1" si="16"/>
        <v>203.5</v>
      </c>
      <c r="I149" s="206">
        <f t="shared" ca="1" si="7"/>
        <v>64102500</v>
      </c>
      <c r="J149" s="206">
        <f t="shared" ca="1" si="8"/>
        <v>25200000</v>
      </c>
      <c r="K149" s="207">
        <f t="shared" si="1"/>
        <v>14000000</v>
      </c>
      <c r="L149" s="207">
        <f t="shared" si="2"/>
        <v>2000000</v>
      </c>
      <c r="M149" s="208">
        <f t="shared" ca="1" si="9"/>
        <v>22902500</v>
      </c>
      <c r="N149" s="208">
        <f t="shared" ca="1" si="10"/>
        <v>4809525</v>
      </c>
      <c r="O149" s="208">
        <f t="shared" ca="1" si="11"/>
        <v>18092975</v>
      </c>
      <c r="P149" s="208">
        <f t="shared" ca="1" si="12"/>
        <v>20092975</v>
      </c>
      <c r="Q149" s="209">
        <f t="shared" ca="1" si="13"/>
        <v>80841992.53007336</v>
      </c>
      <c r="S149" s="213">
        <v>100000000</v>
      </c>
      <c r="T149" s="210">
        <f ca="1"/>
        <v>0</v>
      </c>
      <c r="U149" s="169"/>
      <c r="V149" s="169"/>
      <c r="W149" s="211" t="str">
        <f t="shared" si="14"/>
        <v>$90 to $100</v>
      </c>
      <c r="X149" s="210">
        <f t="shared" ca="1" si="15"/>
        <v>0</v>
      </c>
      <c r="Y149" s="212">
        <f ca="1">SUM(X150:$X$169)/500</f>
        <v>0.34200000000000003</v>
      </c>
    </row>
    <row r="150" spans="1:25" x14ac:dyDescent="0.25">
      <c r="A150" s="112">
        <v>17</v>
      </c>
      <c r="B150" s="201">
        <f t="shared" ca="1" si="3"/>
        <v>0.73017410867757904</v>
      </c>
      <c r="C150" s="201">
        <f t="shared" ca="1" si="3"/>
        <v>0.30883181909816582</v>
      </c>
      <c r="D150" s="201">
        <f t="shared" ca="1" si="3"/>
        <v>0.8119975161051709</v>
      </c>
      <c r="E150" s="202">
        <f t="shared" ca="1" si="4"/>
        <v>10500000</v>
      </c>
      <c r="F150" s="203">
        <f t="shared" ca="1" si="5"/>
        <v>0.03</v>
      </c>
      <c r="G150" s="204">
        <f t="shared" ca="1" si="6"/>
        <v>315000</v>
      </c>
      <c r="H150" s="205">
        <f t="shared" ca="1" si="16"/>
        <v>197.5</v>
      </c>
      <c r="I150" s="206">
        <f t="shared" ca="1" si="7"/>
        <v>62212500</v>
      </c>
      <c r="J150" s="206">
        <f t="shared" ca="1" si="8"/>
        <v>25200000</v>
      </c>
      <c r="K150" s="207">
        <f t="shared" si="1"/>
        <v>14000000</v>
      </c>
      <c r="L150" s="207">
        <f t="shared" si="2"/>
        <v>2000000</v>
      </c>
      <c r="M150" s="208">
        <f t="shared" ca="1" si="9"/>
        <v>21012500</v>
      </c>
      <c r="N150" s="208">
        <f t="shared" ca="1" si="10"/>
        <v>4412625</v>
      </c>
      <c r="O150" s="208">
        <f t="shared" ca="1" si="11"/>
        <v>16599875</v>
      </c>
      <c r="P150" s="208">
        <f t="shared" ca="1" si="12"/>
        <v>18599875</v>
      </c>
      <c r="Q150" s="209">
        <f t="shared" ca="1" si="13"/>
        <v>73348469.094810411</v>
      </c>
      <c r="S150" s="213">
        <v>110000000</v>
      </c>
      <c r="T150" s="210">
        <f ca="1"/>
        <v>0</v>
      </c>
      <c r="U150" s="169"/>
      <c r="V150" s="169"/>
      <c r="W150" s="211" t="str">
        <f t="shared" si="14"/>
        <v>$100 to $110</v>
      </c>
      <c r="X150" s="210">
        <f t="shared" ca="1" si="15"/>
        <v>0</v>
      </c>
      <c r="Y150" s="212">
        <f ca="1">SUM(X151:$X$169)/500</f>
        <v>0.34200000000000003</v>
      </c>
    </row>
    <row r="151" spans="1:25" x14ac:dyDescent="0.25">
      <c r="A151" s="112">
        <v>18</v>
      </c>
      <c r="B151" s="201">
        <f t="shared" ca="1" si="3"/>
        <v>0.77272262264468128</v>
      </c>
      <c r="C151" s="201">
        <f t="shared" ca="1" si="3"/>
        <v>0.19848186930044109</v>
      </c>
      <c r="D151" s="201">
        <f t="shared" ca="1" si="3"/>
        <v>0.7404846217128076</v>
      </c>
      <c r="E151" s="202">
        <f t="shared" ca="1" si="4"/>
        <v>10500000</v>
      </c>
      <c r="F151" s="203">
        <f t="shared" ca="1" si="5"/>
        <v>0.02</v>
      </c>
      <c r="G151" s="204">
        <f t="shared" ca="1" si="6"/>
        <v>210000</v>
      </c>
      <c r="H151" s="205">
        <f t="shared" ca="1" si="16"/>
        <v>197.5</v>
      </c>
      <c r="I151" s="206">
        <f t="shared" ca="1" si="7"/>
        <v>41475000</v>
      </c>
      <c r="J151" s="206">
        <f t="shared" ca="1" si="8"/>
        <v>16800000</v>
      </c>
      <c r="K151" s="207">
        <f t="shared" si="1"/>
        <v>14000000</v>
      </c>
      <c r="L151" s="207">
        <f t="shared" si="2"/>
        <v>2000000</v>
      </c>
      <c r="M151" s="208">
        <f t="shared" ca="1" si="9"/>
        <v>8675000</v>
      </c>
      <c r="N151" s="208">
        <f t="shared" ca="1" si="10"/>
        <v>1821750</v>
      </c>
      <c r="O151" s="208">
        <f t="shared" ca="1" si="11"/>
        <v>6853250</v>
      </c>
      <c r="P151" s="208">
        <f t="shared" ca="1" si="12"/>
        <v>8853250</v>
      </c>
      <c r="Q151" s="209">
        <f t="shared" ca="1" si="13"/>
        <v>24432413.336843953</v>
      </c>
      <c r="S151" s="213">
        <v>120000000</v>
      </c>
      <c r="T151" s="210">
        <f ca="1"/>
        <v>10</v>
      </c>
      <c r="U151" s="169"/>
      <c r="V151" s="169"/>
      <c r="W151" s="211" t="str">
        <f t="shared" si="14"/>
        <v>$110 to $120</v>
      </c>
      <c r="X151" s="210">
        <f t="shared" ca="1" si="15"/>
        <v>10</v>
      </c>
      <c r="Y151" s="212">
        <f ca="1">SUM(X152:$X$169)/500</f>
        <v>0.32200000000000001</v>
      </c>
    </row>
    <row r="152" spans="1:25" x14ac:dyDescent="0.25">
      <c r="A152" s="112">
        <v>19</v>
      </c>
      <c r="B152" s="201">
        <f t="shared" ca="1" si="3"/>
        <v>0.14408993836740946</v>
      </c>
      <c r="C152" s="201">
        <f t="shared" ca="1" si="3"/>
        <v>0.2970042392627158</v>
      </c>
      <c r="D152" s="201">
        <f t="shared" ca="1" si="3"/>
        <v>0.61051856912574765</v>
      </c>
      <c r="E152" s="202">
        <f t="shared" ca="1" si="4"/>
        <v>10000000</v>
      </c>
      <c r="F152" s="203">
        <f t="shared" ca="1" si="5"/>
        <v>0.02</v>
      </c>
      <c r="G152" s="204">
        <f t="shared" ca="1" si="6"/>
        <v>200000</v>
      </c>
      <c r="H152" s="205">
        <f t="shared" ca="1" si="16"/>
        <v>197</v>
      </c>
      <c r="I152" s="206">
        <f t="shared" ca="1" si="7"/>
        <v>39400000</v>
      </c>
      <c r="J152" s="206">
        <f t="shared" ca="1" si="8"/>
        <v>16000000</v>
      </c>
      <c r="K152" s="207">
        <f t="shared" si="1"/>
        <v>14000000</v>
      </c>
      <c r="L152" s="207">
        <f t="shared" si="2"/>
        <v>2000000</v>
      </c>
      <c r="M152" s="208">
        <f t="shared" ca="1" si="9"/>
        <v>7400000</v>
      </c>
      <c r="N152" s="208">
        <f t="shared" ca="1" si="10"/>
        <v>1554000</v>
      </c>
      <c r="O152" s="208">
        <f t="shared" ca="1" si="11"/>
        <v>5846000</v>
      </c>
      <c r="P152" s="208">
        <f t="shared" ca="1" si="12"/>
        <v>7846000</v>
      </c>
      <c r="Q152" s="209">
        <f t="shared" ca="1" si="13"/>
        <v>19377258.638452277</v>
      </c>
      <c r="S152" s="213">
        <v>130000000</v>
      </c>
      <c r="T152" s="210">
        <f ca="1"/>
        <v>42</v>
      </c>
      <c r="U152" s="169"/>
      <c r="V152" s="169"/>
      <c r="W152" s="211" t="str">
        <f t="shared" si="14"/>
        <v>$120 to $130</v>
      </c>
      <c r="X152" s="210">
        <f t="shared" ca="1" si="15"/>
        <v>42</v>
      </c>
      <c r="Y152" s="212">
        <f ca="1">SUM(X153:$X$169)/500</f>
        <v>0.23799999999999999</v>
      </c>
    </row>
    <row r="153" spans="1:25" x14ac:dyDescent="0.25">
      <c r="A153" s="112">
        <v>20</v>
      </c>
      <c r="B153" s="201">
        <f t="shared" ca="1" si="3"/>
        <v>0.17236634075648261</v>
      </c>
      <c r="C153" s="201">
        <f t="shared" ca="1" si="3"/>
        <v>0.18821821136142147</v>
      </c>
      <c r="D153" s="201">
        <f t="shared" ca="1" si="3"/>
        <v>0.64144878927051208</v>
      </c>
      <c r="E153" s="202">
        <f t="shared" ca="1" si="4"/>
        <v>10000000</v>
      </c>
      <c r="F153" s="203">
        <f t="shared" ca="1" si="5"/>
        <v>0.02</v>
      </c>
      <c r="G153" s="204">
        <f t="shared" ca="1" si="6"/>
        <v>200000</v>
      </c>
      <c r="H153" s="205">
        <f t="shared" ca="1" si="16"/>
        <v>197</v>
      </c>
      <c r="I153" s="206">
        <f t="shared" ca="1" si="7"/>
        <v>39400000</v>
      </c>
      <c r="J153" s="206">
        <f t="shared" ca="1" si="8"/>
        <v>16000000</v>
      </c>
      <c r="K153" s="207">
        <f t="shared" si="1"/>
        <v>14000000</v>
      </c>
      <c r="L153" s="207">
        <f t="shared" si="2"/>
        <v>2000000</v>
      </c>
      <c r="M153" s="208">
        <f t="shared" ca="1" si="9"/>
        <v>7400000</v>
      </c>
      <c r="N153" s="208">
        <f t="shared" ca="1" si="10"/>
        <v>1554000</v>
      </c>
      <c r="O153" s="208">
        <f t="shared" ca="1" si="11"/>
        <v>5846000</v>
      </c>
      <c r="P153" s="208">
        <f t="shared" ca="1" si="12"/>
        <v>7846000</v>
      </c>
      <c r="Q153" s="209">
        <f t="shared" ca="1" si="13"/>
        <v>19377258.638452277</v>
      </c>
      <c r="S153" s="213">
        <v>140000000</v>
      </c>
      <c r="T153" s="210">
        <f ca="1"/>
        <v>45</v>
      </c>
      <c r="U153" s="169"/>
      <c r="V153" s="169"/>
      <c r="W153" s="211" t="str">
        <f t="shared" si="14"/>
        <v>$130 to $140</v>
      </c>
      <c r="X153" s="210">
        <f t="shared" ca="1" si="15"/>
        <v>45</v>
      </c>
      <c r="Y153" s="212">
        <f ca="1">SUM(X154:$X$169)/500</f>
        <v>0.14799999999999999</v>
      </c>
    </row>
    <row r="154" spans="1:25" x14ac:dyDescent="0.25">
      <c r="A154" s="112">
        <v>21</v>
      </c>
      <c r="B154" s="201">
        <f t="shared" ca="1" si="3"/>
        <v>0.78275110556589089</v>
      </c>
      <c r="C154" s="201">
        <f t="shared" ca="1" si="3"/>
        <v>0.82217421164141158</v>
      </c>
      <c r="D154" s="201">
        <f t="shared" ca="1" si="3"/>
        <v>0.71939213530218749</v>
      </c>
      <c r="E154" s="202">
        <f t="shared" ca="1" si="4"/>
        <v>10500000</v>
      </c>
      <c r="F154" s="203">
        <f t="shared" ca="1" si="5"/>
        <v>0.04</v>
      </c>
      <c r="G154" s="204">
        <f t="shared" ca="1" si="6"/>
        <v>420000</v>
      </c>
      <c r="H154" s="205">
        <f t="shared" ca="1" si="16"/>
        <v>197.5</v>
      </c>
      <c r="I154" s="206">
        <f t="shared" ca="1" si="7"/>
        <v>82950000</v>
      </c>
      <c r="J154" s="206">
        <f t="shared" ca="1" si="8"/>
        <v>33600000</v>
      </c>
      <c r="K154" s="207">
        <f t="shared" si="1"/>
        <v>14000000</v>
      </c>
      <c r="L154" s="207">
        <f t="shared" si="2"/>
        <v>2000000</v>
      </c>
      <c r="M154" s="208">
        <f t="shared" ca="1" si="9"/>
        <v>33350000</v>
      </c>
      <c r="N154" s="208">
        <f t="shared" ca="1" si="10"/>
        <v>7003500</v>
      </c>
      <c r="O154" s="208">
        <f t="shared" ca="1" si="11"/>
        <v>26346500</v>
      </c>
      <c r="P154" s="208">
        <f t="shared" ca="1" si="12"/>
        <v>28346500</v>
      </c>
      <c r="Q154" s="209">
        <f t="shared" ca="1" si="13"/>
        <v>122264524.85277689</v>
      </c>
      <c r="S154" s="213">
        <v>150000000</v>
      </c>
      <c r="T154" s="210">
        <f ca="1"/>
        <v>19</v>
      </c>
      <c r="U154" s="169"/>
      <c r="V154" s="169"/>
      <c r="W154" s="211" t="str">
        <f t="shared" si="14"/>
        <v>$140 to $150</v>
      </c>
      <c r="X154" s="210">
        <f t="shared" ca="1" si="15"/>
        <v>19</v>
      </c>
      <c r="Y154" s="212">
        <f ca="1">SUM(X155:$X$169)/500</f>
        <v>0.11</v>
      </c>
    </row>
    <row r="155" spans="1:25" x14ac:dyDescent="0.25">
      <c r="A155" s="112">
        <v>22</v>
      </c>
      <c r="B155" s="201">
        <f t="shared" ca="1" si="3"/>
        <v>0.84957571969853163</v>
      </c>
      <c r="C155" s="201">
        <f t="shared" ca="1" si="3"/>
        <v>1.2669259044853387E-2</v>
      </c>
      <c r="D155" s="201">
        <f t="shared" ca="1" si="3"/>
        <v>1.6898876382769434E-2</v>
      </c>
      <c r="E155" s="202">
        <f t="shared" ca="1" si="4"/>
        <v>11000000</v>
      </c>
      <c r="F155" s="203">
        <f t="shared" ca="1" si="5"/>
        <v>0.01</v>
      </c>
      <c r="G155" s="204">
        <f t="shared" ca="1" si="6"/>
        <v>110000</v>
      </c>
      <c r="H155" s="205">
        <f t="shared" ca="1" si="16"/>
        <v>204</v>
      </c>
      <c r="I155" s="206">
        <f t="shared" ca="1" si="7"/>
        <v>22440000</v>
      </c>
      <c r="J155" s="206">
        <f t="shared" ca="1" si="8"/>
        <v>8800000</v>
      </c>
      <c r="K155" s="207">
        <f t="shared" si="1"/>
        <v>14000000</v>
      </c>
      <c r="L155" s="207">
        <f t="shared" si="2"/>
        <v>2000000</v>
      </c>
      <c r="M155" s="208">
        <f t="shared" ca="1" si="9"/>
        <v>-2360000</v>
      </c>
      <c r="N155" s="208">
        <f t="shared" ca="1" si="10"/>
        <v>-495600</v>
      </c>
      <c r="O155" s="208">
        <f t="shared" ca="1" si="11"/>
        <v>-1864400</v>
      </c>
      <c r="P155" s="208">
        <f t="shared" ca="1" si="12"/>
        <v>135600</v>
      </c>
      <c r="Q155" s="209">
        <f t="shared" ca="1" si="13"/>
        <v>-19319454.974334165</v>
      </c>
      <c r="S155" s="213">
        <v>160000000</v>
      </c>
      <c r="T155" s="210">
        <f ca="1"/>
        <v>5</v>
      </c>
      <c r="U155" s="169"/>
      <c r="V155" s="169"/>
      <c r="W155" s="211" t="str">
        <f t="shared" si="14"/>
        <v>$150 to $160</v>
      </c>
      <c r="X155" s="210">
        <f t="shared" ca="1" si="15"/>
        <v>5</v>
      </c>
      <c r="Y155" s="212">
        <f ca="1">SUM(X156:$X$169)/500</f>
        <v>0.1</v>
      </c>
    </row>
    <row r="156" spans="1:25" x14ac:dyDescent="0.25">
      <c r="A156" s="112">
        <v>23</v>
      </c>
      <c r="B156" s="201">
        <f t="shared" ca="1" si="3"/>
        <v>0.35290059487267478</v>
      </c>
      <c r="C156" s="201">
        <f t="shared" ca="1" si="3"/>
        <v>0.93739421606527595</v>
      </c>
      <c r="D156" s="201">
        <f t="shared" ca="1" si="3"/>
        <v>0.41602900328076209</v>
      </c>
      <c r="E156" s="202">
        <f t="shared" ca="1" si="4"/>
        <v>10500000</v>
      </c>
      <c r="F156" s="203">
        <f t="shared" ca="1" si="5"/>
        <v>0.05</v>
      </c>
      <c r="G156" s="204">
        <f t="shared" ca="1" si="6"/>
        <v>525000</v>
      </c>
      <c r="H156" s="205">
        <f t="shared" ca="1" si="16"/>
        <v>203.5</v>
      </c>
      <c r="I156" s="206">
        <f t="shared" ca="1" si="7"/>
        <v>106837500</v>
      </c>
      <c r="J156" s="206">
        <f t="shared" ca="1" si="8"/>
        <v>42000000</v>
      </c>
      <c r="K156" s="207">
        <f t="shared" si="1"/>
        <v>14000000</v>
      </c>
      <c r="L156" s="207">
        <f t="shared" si="2"/>
        <v>2000000</v>
      </c>
      <c r="M156" s="208">
        <f t="shared" ca="1" si="9"/>
        <v>48837500</v>
      </c>
      <c r="N156" s="208">
        <f t="shared" ca="1" si="10"/>
        <v>10255875</v>
      </c>
      <c r="O156" s="208">
        <f t="shared" ca="1" si="11"/>
        <v>38581625</v>
      </c>
      <c r="P156" s="208">
        <f t="shared" ca="1" si="12"/>
        <v>40581625</v>
      </c>
      <c r="Q156" s="209">
        <f t="shared" ca="1" si="13"/>
        <v>183669786.33618161</v>
      </c>
      <c r="S156" s="213">
        <v>170000000</v>
      </c>
      <c r="T156" s="210">
        <f ca="1"/>
        <v>0</v>
      </c>
      <c r="U156" s="169"/>
      <c r="V156" s="169"/>
      <c r="W156" s="211" t="str">
        <f t="shared" si="14"/>
        <v>$160 to $170</v>
      </c>
      <c r="X156" s="210">
        <f t="shared" ca="1" si="15"/>
        <v>0</v>
      </c>
      <c r="Y156" s="212">
        <f ca="1">SUM(X157:$X$169)/500</f>
        <v>0.1</v>
      </c>
    </row>
    <row r="157" spans="1:25" x14ac:dyDescent="0.25">
      <c r="A157" s="112">
        <v>24</v>
      </c>
      <c r="B157" s="201">
        <f t="shared" ca="1" si="3"/>
        <v>0.38266270585342754</v>
      </c>
      <c r="C157" s="201">
        <f t="shared" ca="1" si="3"/>
        <v>0.64157082232015572</v>
      </c>
      <c r="D157" s="201">
        <f t="shared" ca="1" si="3"/>
        <v>0.7444690440955839</v>
      </c>
      <c r="E157" s="202">
        <f t="shared" ca="1" si="4"/>
        <v>10500000</v>
      </c>
      <c r="F157" s="203">
        <f t="shared" ca="1" si="5"/>
        <v>0.04</v>
      </c>
      <c r="G157" s="204">
        <f t="shared" ca="1" si="6"/>
        <v>420000</v>
      </c>
      <c r="H157" s="205">
        <f t="shared" ca="1" si="16"/>
        <v>197.5</v>
      </c>
      <c r="I157" s="206">
        <f t="shared" ca="1" si="7"/>
        <v>82950000</v>
      </c>
      <c r="J157" s="206">
        <f t="shared" ca="1" si="8"/>
        <v>33600000</v>
      </c>
      <c r="K157" s="207">
        <f t="shared" si="1"/>
        <v>14000000</v>
      </c>
      <c r="L157" s="207">
        <f t="shared" si="2"/>
        <v>2000000</v>
      </c>
      <c r="M157" s="208">
        <f t="shared" ca="1" si="9"/>
        <v>33350000</v>
      </c>
      <c r="N157" s="208">
        <f t="shared" ca="1" si="10"/>
        <v>7003500</v>
      </c>
      <c r="O157" s="208">
        <f t="shared" ca="1" si="11"/>
        <v>26346500</v>
      </c>
      <c r="P157" s="208">
        <f t="shared" ca="1" si="12"/>
        <v>28346500</v>
      </c>
      <c r="Q157" s="209">
        <f t="shared" ca="1" si="13"/>
        <v>122264524.85277689</v>
      </c>
      <c r="S157" s="213">
        <v>180000000</v>
      </c>
      <c r="T157" s="210">
        <f ca="1"/>
        <v>22</v>
      </c>
      <c r="U157" s="169"/>
      <c r="V157" s="169"/>
      <c r="W157" s="211" t="str">
        <f t="shared" si="14"/>
        <v>$170 to $180</v>
      </c>
      <c r="X157" s="210">
        <f t="shared" ca="1" si="15"/>
        <v>22</v>
      </c>
      <c r="Y157" s="212">
        <f ca="1">SUM(X158:$X$169)/500</f>
        <v>5.6000000000000001E-2</v>
      </c>
    </row>
    <row r="158" spans="1:25" x14ac:dyDescent="0.25">
      <c r="A158" s="112">
        <v>25</v>
      </c>
      <c r="B158" s="201">
        <f t="shared" ca="1" si="3"/>
        <v>0.23419414588428611</v>
      </c>
      <c r="C158" s="201">
        <f t="shared" ca="1" si="3"/>
        <v>0.44498862932062555</v>
      </c>
      <c r="D158" s="201">
        <f t="shared" ca="1" si="3"/>
        <v>0.35822521517831518</v>
      </c>
      <c r="E158" s="202">
        <f t="shared" ca="1" si="4"/>
        <v>10500000</v>
      </c>
      <c r="F158" s="203">
        <f t="shared" ca="1" si="5"/>
        <v>0.03</v>
      </c>
      <c r="G158" s="204">
        <f t="shared" ca="1" si="6"/>
        <v>315000</v>
      </c>
      <c r="H158" s="205">
        <f t="shared" ca="1" si="16"/>
        <v>203.5</v>
      </c>
      <c r="I158" s="206">
        <f t="shared" ca="1" si="7"/>
        <v>64102500</v>
      </c>
      <c r="J158" s="206">
        <f t="shared" ca="1" si="8"/>
        <v>25200000</v>
      </c>
      <c r="K158" s="207">
        <f t="shared" si="1"/>
        <v>14000000</v>
      </c>
      <c r="L158" s="207">
        <f t="shared" si="2"/>
        <v>2000000</v>
      </c>
      <c r="M158" s="208">
        <f t="shared" ca="1" si="9"/>
        <v>22902500</v>
      </c>
      <c r="N158" s="208">
        <f t="shared" ca="1" si="10"/>
        <v>4809525</v>
      </c>
      <c r="O158" s="208">
        <f t="shared" ca="1" si="11"/>
        <v>18092975</v>
      </c>
      <c r="P158" s="208">
        <f t="shared" ca="1" si="12"/>
        <v>20092975</v>
      </c>
      <c r="Q158" s="209">
        <f t="shared" ca="1" si="13"/>
        <v>80841992.53007336</v>
      </c>
      <c r="S158" s="213">
        <v>190000000</v>
      </c>
      <c r="T158" s="210">
        <f ca="1"/>
        <v>18</v>
      </c>
      <c r="U158" s="169"/>
      <c r="V158" s="169"/>
      <c r="W158" s="211" t="str">
        <f t="shared" si="14"/>
        <v>$180 to $190</v>
      </c>
      <c r="X158" s="210">
        <f t="shared" ca="1" si="15"/>
        <v>18</v>
      </c>
      <c r="Y158" s="212">
        <f ca="1">SUM(X159:$X$169)/500</f>
        <v>0.02</v>
      </c>
    </row>
    <row r="159" spans="1:25" x14ac:dyDescent="0.25">
      <c r="A159" s="112">
        <v>26</v>
      </c>
      <c r="B159" s="201">
        <f t="shared" ca="1" si="3"/>
        <v>0.12428930659753845</v>
      </c>
      <c r="C159" s="201">
        <f t="shared" ca="1" si="3"/>
        <v>0.32781017644822186</v>
      </c>
      <c r="D159" s="201">
        <f t="shared" ca="1" si="3"/>
        <v>0.81813615268967799</v>
      </c>
      <c r="E159" s="202">
        <f t="shared" ca="1" si="4"/>
        <v>10000000</v>
      </c>
      <c r="F159" s="203">
        <f t="shared" ca="1" si="5"/>
        <v>0.03</v>
      </c>
      <c r="G159" s="204">
        <f t="shared" ca="1" si="6"/>
        <v>300000</v>
      </c>
      <c r="H159" s="205">
        <f t="shared" ca="1" si="16"/>
        <v>197</v>
      </c>
      <c r="I159" s="206">
        <f t="shared" ca="1" si="7"/>
        <v>59100000</v>
      </c>
      <c r="J159" s="206">
        <f t="shared" ca="1" si="8"/>
        <v>24000000</v>
      </c>
      <c r="K159" s="207">
        <f t="shared" si="1"/>
        <v>14000000</v>
      </c>
      <c r="L159" s="207">
        <f t="shared" si="2"/>
        <v>2000000</v>
      </c>
      <c r="M159" s="208">
        <f t="shared" ca="1" si="9"/>
        <v>19100000</v>
      </c>
      <c r="N159" s="208">
        <f t="shared" ca="1" si="10"/>
        <v>4011000</v>
      </c>
      <c r="O159" s="208">
        <f t="shared" ca="1" si="11"/>
        <v>15089000</v>
      </c>
      <c r="P159" s="208">
        <f t="shared" ca="1" si="12"/>
        <v>17089000</v>
      </c>
      <c r="Q159" s="209">
        <f t="shared" ca="1" si="13"/>
        <v>65765737.047222897</v>
      </c>
      <c r="S159" s="213">
        <v>200000000</v>
      </c>
      <c r="T159" s="210">
        <f ca="1"/>
        <v>7</v>
      </c>
      <c r="U159" s="169"/>
      <c r="V159" s="169"/>
      <c r="W159" s="211" t="str">
        <f t="shared" si="14"/>
        <v>$190 to $200</v>
      </c>
      <c r="X159" s="210">
        <f t="shared" ca="1" si="15"/>
        <v>7</v>
      </c>
      <c r="Y159" s="212">
        <f ca="1">SUM(X160:$X$169)/500</f>
        <v>6.0000000000000001E-3</v>
      </c>
    </row>
    <row r="160" spans="1:25" x14ac:dyDescent="0.25">
      <c r="A160" s="112">
        <v>27</v>
      </c>
      <c r="B160" s="201">
        <f t="shared" ca="1" si="3"/>
        <v>0.64034242102896521</v>
      </c>
      <c r="C160" s="201">
        <f t="shared" ca="1" si="3"/>
        <v>0.97632450123197967</v>
      </c>
      <c r="D160" s="201">
        <f t="shared" ca="1" si="3"/>
        <v>0.44936015396188445</v>
      </c>
      <c r="E160" s="202">
        <f t="shared" ca="1" si="4"/>
        <v>10500000</v>
      </c>
      <c r="F160" s="203">
        <f t="shared" ca="1" si="5"/>
        <v>0.08</v>
      </c>
      <c r="G160" s="204">
        <f t="shared" ca="1" si="6"/>
        <v>840000</v>
      </c>
      <c r="H160" s="205">
        <f t="shared" ca="1" si="16"/>
        <v>203.5</v>
      </c>
      <c r="I160" s="206">
        <f t="shared" ca="1" si="7"/>
        <v>170940000</v>
      </c>
      <c r="J160" s="206">
        <f t="shared" ca="1" si="8"/>
        <v>67200000</v>
      </c>
      <c r="K160" s="207">
        <f t="shared" si="1"/>
        <v>14000000</v>
      </c>
      <c r="L160" s="207">
        <f t="shared" si="2"/>
        <v>2000000</v>
      </c>
      <c r="M160" s="208">
        <f t="shared" ca="1" si="9"/>
        <v>87740000</v>
      </c>
      <c r="N160" s="208">
        <f t="shared" ca="1" si="10"/>
        <v>18425400</v>
      </c>
      <c r="O160" s="208">
        <f t="shared" ca="1" si="11"/>
        <v>69314600</v>
      </c>
      <c r="P160" s="208">
        <f t="shared" ca="1" si="12"/>
        <v>71314600</v>
      </c>
      <c r="Q160" s="209">
        <f t="shared" ca="1" si="13"/>
        <v>337911477.04534394</v>
      </c>
      <c r="S160" s="213">
        <v>210000000</v>
      </c>
      <c r="T160" s="210">
        <f ca="1"/>
        <v>0</v>
      </c>
      <c r="U160" s="169"/>
      <c r="V160" s="169"/>
      <c r="W160" s="211" t="str">
        <f t="shared" si="14"/>
        <v>$200 to $210</v>
      </c>
      <c r="X160" s="210">
        <f t="shared" ca="1" si="15"/>
        <v>0</v>
      </c>
      <c r="Y160" s="212">
        <f ca="1">SUM(X161:$X$169)/500</f>
        <v>6.0000000000000001E-3</v>
      </c>
    </row>
    <row r="161" spans="1:25" x14ac:dyDescent="0.25">
      <c r="A161" s="112">
        <v>28</v>
      </c>
      <c r="B161" s="201">
        <f t="shared" ca="1" si="3"/>
        <v>0.91611950792500818</v>
      </c>
      <c r="C161" s="201">
        <f t="shared" ca="1" si="3"/>
        <v>0.73479657390428887</v>
      </c>
      <c r="D161" s="201">
        <f t="shared" ca="1" si="3"/>
        <v>0.62810576311792443</v>
      </c>
      <c r="E161" s="202">
        <f t="shared" ca="1" si="4"/>
        <v>11000000</v>
      </c>
      <c r="F161" s="203">
        <f t="shared" ca="1" si="5"/>
        <v>0.04</v>
      </c>
      <c r="G161" s="204">
        <f t="shared" ca="1" si="6"/>
        <v>440000</v>
      </c>
      <c r="H161" s="205">
        <f t="shared" ca="1" si="16"/>
        <v>198</v>
      </c>
      <c r="I161" s="206">
        <f t="shared" ca="1" si="7"/>
        <v>87120000</v>
      </c>
      <c r="J161" s="206">
        <f t="shared" ca="1" si="8"/>
        <v>35200000</v>
      </c>
      <c r="K161" s="207">
        <f t="shared" si="1"/>
        <v>14000000</v>
      </c>
      <c r="L161" s="207">
        <f t="shared" si="2"/>
        <v>2000000</v>
      </c>
      <c r="M161" s="208">
        <f t="shared" ca="1" si="9"/>
        <v>35920000</v>
      </c>
      <c r="N161" s="208">
        <f t="shared" ca="1" si="10"/>
        <v>7543200</v>
      </c>
      <c r="O161" s="208">
        <f t="shared" ca="1" si="11"/>
        <v>28376800</v>
      </c>
      <c r="P161" s="208">
        <f t="shared" ca="1" si="12"/>
        <v>30376800</v>
      </c>
      <c r="Q161" s="209">
        <f t="shared" ca="1" si="13"/>
        <v>132454130.79384872</v>
      </c>
      <c r="S161" s="213">
        <v>220000000</v>
      </c>
      <c r="T161" s="210">
        <f ca="1"/>
        <v>0</v>
      </c>
      <c r="U161" s="169"/>
      <c r="V161" s="169"/>
      <c r="W161" s="211" t="str">
        <f t="shared" si="14"/>
        <v>$210 to $220</v>
      </c>
      <c r="X161" s="210">
        <f t="shared" ca="1" si="15"/>
        <v>0</v>
      </c>
      <c r="Y161" s="212">
        <f ca="1">SUM(X162:$X$169)/500</f>
        <v>6.0000000000000001E-3</v>
      </c>
    </row>
    <row r="162" spans="1:25" x14ac:dyDescent="0.25">
      <c r="A162" s="112">
        <v>29</v>
      </c>
      <c r="B162" s="201">
        <f t="shared" ca="1" si="3"/>
        <v>0.56115137610114396</v>
      </c>
      <c r="C162" s="201">
        <f t="shared" ca="1" si="3"/>
        <v>0.70485468614302105</v>
      </c>
      <c r="D162" s="201">
        <f t="shared" ca="1" si="3"/>
        <v>0.88542196884429714</v>
      </c>
      <c r="E162" s="202">
        <f t="shared" ca="1" si="4"/>
        <v>10500000</v>
      </c>
      <c r="F162" s="203">
        <f t="shared" ca="1" si="5"/>
        <v>0.04</v>
      </c>
      <c r="G162" s="204">
        <f t="shared" ca="1" si="6"/>
        <v>420000</v>
      </c>
      <c r="H162" s="205">
        <f t="shared" ca="1" si="16"/>
        <v>197.5</v>
      </c>
      <c r="I162" s="206">
        <f t="shared" ca="1" si="7"/>
        <v>82950000</v>
      </c>
      <c r="J162" s="206">
        <f t="shared" ca="1" si="8"/>
        <v>33600000</v>
      </c>
      <c r="K162" s="207">
        <f t="shared" si="1"/>
        <v>14000000</v>
      </c>
      <c r="L162" s="207">
        <f t="shared" si="2"/>
        <v>2000000</v>
      </c>
      <c r="M162" s="208">
        <f t="shared" ca="1" si="9"/>
        <v>33350000</v>
      </c>
      <c r="N162" s="208">
        <f t="shared" ca="1" si="10"/>
        <v>7003500</v>
      </c>
      <c r="O162" s="208">
        <f t="shared" ca="1" si="11"/>
        <v>26346500</v>
      </c>
      <c r="P162" s="208">
        <f t="shared" ca="1" si="12"/>
        <v>28346500</v>
      </c>
      <c r="Q162" s="209">
        <f t="shared" ca="1" si="13"/>
        <v>122264524.85277689</v>
      </c>
      <c r="S162" s="213">
        <v>230000000</v>
      </c>
      <c r="T162" s="210">
        <f ca="1"/>
        <v>0</v>
      </c>
      <c r="U162" s="169"/>
      <c r="V162" s="169"/>
      <c r="W162" s="211" t="str">
        <f t="shared" si="14"/>
        <v>$220 to $230</v>
      </c>
      <c r="X162" s="210">
        <f t="shared" ca="1" si="15"/>
        <v>0</v>
      </c>
      <c r="Y162" s="212">
        <f ca="1">SUM(X163:$X$169)/500</f>
        <v>6.0000000000000001E-3</v>
      </c>
    </row>
    <row r="163" spans="1:25" x14ac:dyDescent="0.25">
      <c r="A163" s="112">
        <v>30</v>
      </c>
      <c r="B163" s="201">
        <f t="shared" ca="1" si="3"/>
        <v>0.13211381052451154</v>
      </c>
      <c r="C163" s="201">
        <f t="shared" ca="1" si="3"/>
        <v>0.89594486640233562</v>
      </c>
      <c r="D163" s="201">
        <f t="shared" ca="1" si="3"/>
        <v>0.31001218280312082</v>
      </c>
      <c r="E163" s="202">
        <f t="shared" ca="1" si="4"/>
        <v>10000000</v>
      </c>
      <c r="F163" s="203">
        <f t="shared" ca="1" si="5"/>
        <v>0.05</v>
      </c>
      <c r="G163" s="204">
        <f t="shared" ca="1" si="6"/>
        <v>500000</v>
      </c>
      <c r="H163" s="205">
        <f t="shared" ca="1" si="16"/>
        <v>203</v>
      </c>
      <c r="I163" s="206">
        <f t="shared" ca="1" si="7"/>
        <v>101500000</v>
      </c>
      <c r="J163" s="206">
        <f t="shared" ca="1" si="8"/>
        <v>40000000</v>
      </c>
      <c r="K163" s="207">
        <f t="shared" si="1"/>
        <v>14000000</v>
      </c>
      <c r="L163" s="207">
        <f t="shared" si="2"/>
        <v>2000000</v>
      </c>
      <c r="M163" s="208">
        <f t="shared" ca="1" si="9"/>
        <v>45500000</v>
      </c>
      <c r="N163" s="208">
        <f t="shared" ca="1" si="10"/>
        <v>9555000</v>
      </c>
      <c r="O163" s="208">
        <f t="shared" ca="1" si="11"/>
        <v>35945000</v>
      </c>
      <c r="P163" s="208">
        <f t="shared" ca="1" si="12"/>
        <v>37945000</v>
      </c>
      <c r="Q163" s="209">
        <f t="shared" ca="1" si="13"/>
        <v>170437175.5080387</v>
      </c>
      <c r="S163" s="213">
        <v>240000000</v>
      </c>
      <c r="T163" s="210">
        <f ca="1"/>
        <v>0</v>
      </c>
      <c r="U163" s="169"/>
      <c r="V163" s="169"/>
      <c r="W163" s="211" t="str">
        <f t="shared" si="14"/>
        <v>$230 to $240</v>
      </c>
      <c r="X163" s="210">
        <f t="shared" ca="1" si="15"/>
        <v>0</v>
      </c>
      <c r="Y163" s="212">
        <f ca="1">SUM(X164:$X$169)/500</f>
        <v>6.0000000000000001E-3</v>
      </c>
    </row>
    <row r="164" spans="1:25" x14ac:dyDescent="0.25">
      <c r="A164" s="112">
        <v>31</v>
      </c>
      <c r="B164" s="201">
        <f t="shared" ca="1" si="3"/>
        <v>0.11634846239382735</v>
      </c>
      <c r="C164" s="201">
        <f t="shared" ca="1" si="3"/>
        <v>0.26999518948128787</v>
      </c>
      <c r="D164" s="201">
        <f t="shared" ca="1" si="3"/>
        <v>0.98944759353665424</v>
      </c>
      <c r="E164" s="202">
        <f t="shared" ca="1" si="4"/>
        <v>10000000</v>
      </c>
      <c r="F164" s="203">
        <f t="shared" ca="1" si="5"/>
        <v>0.02</v>
      </c>
      <c r="G164" s="204">
        <f t="shared" ca="1" si="6"/>
        <v>200000</v>
      </c>
      <c r="H164" s="205">
        <f t="shared" ca="1" si="16"/>
        <v>197</v>
      </c>
      <c r="I164" s="206">
        <f t="shared" ca="1" si="7"/>
        <v>39400000</v>
      </c>
      <c r="J164" s="206">
        <f t="shared" ca="1" si="8"/>
        <v>16000000</v>
      </c>
      <c r="K164" s="207">
        <f t="shared" si="1"/>
        <v>14000000</v>
      </c>
      <c r="L164" s="207">
        <f t="shared" si="2"/>
        <v>2000000</v>
      </c>
      <c r="M164" s="208">
        <f t="shared" ca="1" si="9"/>
        <v>7400000</v>
      </c>
      <c r="N164" s="208">
        <f t="shared" ca="1" si="10"/>
        <v>1554000</v>
      </c>
      <c r="O164" s="208">
        <f t="shared" ca="1" si="11"/>
        <v>5846000</v>
      </c>
      <c r="P164" s="208">
        <f t="shared" ca="1" si="12"/>
        <v>7846000</v>
      </c>
      <c r="Q164" s="209">
        <f t="shared" ca="1" si="13"/>
        <v>19377258.638452277</v>
      </c>
      <c r="S164" s="213">
        <v>250000000</v>
      </c>
      <c r="T164" s="210">
        <f ca="1"/>
        <v>0</v>
      </c>
      <c r="U164" s="169"/>
      <c r="V164" s="169"/>
      <c r="W164" s="211" t="str">
        <f t="shared" si="14"/>
        <v>$240 to $250</v>
      </c>
      <c r="X164" s="210">
        <f t="shared" ca="1" si="15"/>
        <v>0</v>
      </c>
      <c r="Y164" s="212">
        <f ca="1">SUM(X165:$X$169)/500</f>
        <v>6.0000000000000001E-3</v>
      </c>
    </row>
    <row r="165" spans="1:25" x14ac:dyDescent="0.25">
      <c r="A165" s="112">
        <v>32</v>
      </c>
      <c r="B165" s="201">
        <f t="shared" ca="1" si="3"/>
        <v>0.71227784041376696</v>
      </c>
      <c r="C165" s="201">
        <f t="shared" ca="1" si="3"/>
        <v>0.11167797446610972</v>
      </c>
      <c r="D165" s="201">
        <f t="shared" ca="1" si="3"/>
        <v>0.20736717708357766</v>
      </c>
      <c r="E165" s="202">
        <f t="shared" ca="1" si="4"/>
        <v>10500000</v>
      </c>
      <c r="F165" s="203">
        <f t="shared" ca="1" si="5"/>
        <v>0.02</v>
      </c>
      <c r="G165" s="204">
        <f t="shared" ca="1" si="6"/>
        <v>210000</v>
      </c>
      <c r="H165" s="205">
        <f t="shared" ca="1" si="16"/>
        <v>203.5</v>
      </c>
      <c r="I165" s="206">
        <f t="shared" ca="1" si="7"/>
        <v>42735000</v>
      </c>
      <c r="J165" s="206">
        <f t="shared" ca="1" si="8"/>
        <v>16800000</v>
      </c>
      <c r="K165" s="207">
        <f t="shared" si="1"/>
        <v>14000000</v>
      </c>
      <c r="L165" s="207">
        <f t="shared" si="2"/>
        <v>2000000</v>
      </c>
      <c r="M165" s="208">
        <f t="shared" ca="1" si="9"/>
        <v>9935000</v>
      </c>
      <c r="N165" s="208">
        <f t="shared" ca="1" si="10"/>
        <v>2086350</v>
      </c>
      <c r="O165" s="208">
        <f t="shared" ca="1" si="11"/>
        <v>7848650</v>
      </c>
      <c r="P165" s="208">
        <f t="shared" ca="1" si="12"/>
        <v>9848650</v>
      </c>
      <c r="Q165" s="209">
        <f t="shared" ca="1" si="13"/>
        <v>29428095.627019241</v>
      </c>
      <c r="S165" s="213">
        <v>260000000</v>
      </c>
      <c r="T165" s="210">
        <f ca="1"/>
        <v>0</v>
      </c>
      <c r="U165" s="169"/>
      <c r="V165" s="169"/>
      <c r="W165" s="211" t="str">
        <f t="shared" si="14"/>
        <v>$250 to $260</v>
      </c>
      <c r="X165" s="210">
        <f t="shared" ca="1" si="15"/>
        <v>0</v>
      </c>
      <c r="Y165" s="212">
        <f ca="1">SUM(X166:$X$169)/500</f>
        <v>6.0000000000000001E-3</v>
      </c>
    </row>
    <row r="166" spans="1:25" x14ac:dyDescent="0.25">
      <c r="A166" s="112">
        <v>33</v>
      </c>
      <c r="B166" s="201">
        <f t="shared" ca="1" si="3"/>
        <v>0.92680652935306729</v>
      </c>
      <c r="C166" s="201">
        <f t="shared" ca="1" si="3"/>
        <v>0.86689964901673455</v>
      </c>
      <c r="D166" s="201">
        <f t="shared" ca="1" si="3"/>
        <v>0.41595975900799487</v>
      </c>
      <c r="E166" s="202">
        <f t="shared" ca="1" si="4"/>
        <v>11000000</v>
      </c>
      <c r="F166" s="203">
        <f t="shared" ca="1" si="5"/>
        <v>0.05</v>
      </c>
      <c r="G166" s="204">
        <f t="shared" ca="1" si="6"/>
        <v>550000</v>
      </c>
      <c r="H166" s="205">
        <f t="shared" ca="1" si="16"/>
        <v>204</v>
      </c>
      <c r="I166" s="206">
        <f t="shared" ca="1" si="7"/>
        <v>112200000</v>
      </c>
      <c r="J166" s="206">
        <f t="shared" ca="1" si="8"/>
        <v>44000000</v>
      </c>
      <c r="K166" s="207">
        <f t="shared" si="1"/>
        <v>14000000</v>
      </c>
      <c r="L166" s="207">
        <f t="shared" si="2"/>
        <v>2000000</v>
      </c>
      <c r="M166" s="208">
        <f t="shared" ca="1" si="9"/>
        <v>52200000</v>
      </c>
      <c r="N166" s="208">
        <f t="shared" ca="1" si="10"/>
        <v>10962000</v>
      </c>
      <c r="O166" s="208">
        <f t="shared" ca="1" si="11"/>
        <v>41238000</v>
      </c>
      <c r="P166" s="208">
        <f t="shared" ca="1" si="12"/>
        <v>43238000</v>
      </c>
      <c r="Q166" s="209">
        <f t="shared" ca="1" si="13"/>
        <v>197001517.84468514</v>
      </c>
      <c r="S166" s="213">
        <v>270000000</v>
      </c>
      <c r="T166" s="210">
        <f ca="1"/>
        <v>0</v>
      </c>
      <c r="U166" s="169"/>
      <c r="V166" s="169"/>
      <c r="W166" s="211" t="str">
        <f t="shared" si="14"/>
        <v>$260 to $270</v>
      </c>
      <c r="X166" s="210">
        <f t="shared" ca="1" si="15"/>
        <v>0</v>
      </c>
      <c r="Y166" s="212">
        <f ca="1">SUM(X167:$X$169)/500</f>
        <v>6.0000000000000001E-3</v>
      </c>
    </row>
    <row r="167" spans="1:25" x14ac:dyDescent="0.25">
      <c r="A167" s="112">
        <v>34</v>
      </c>
      <c r="B167" s="201">
        <f t="shared" ca="1" si="3"/>
        <v>0.35965160307014132</v>
      </c>
      <c r="C167" s="201">
        <f t="shared" ca="1" si="3"/>
        <v>8.0095736273020801E-2</v>
      </c>
      <c r="D167" s="201">
        <f t="shared" ca="1" si="3"/>
        <v>0.25459890934300788</v>
      </c>
      <c r="E167" s="202">
        <f t="shared" ca="1" si="4"/>
        <v>10500000</v>
      </c>
      <c r="F167" s="203">
        <f t="shared" ca="1" si="5"/>
        <v>0.01</v>
      </c>
      <c r="G167" s="204">
        <f t="shared" ca="1" si="6"/>
        <v>105000</v>
      </c>
      <c r="H167" s="205">
        <f t="shared" ca="1" si="16"/>
        <v>203.5</v>
      </c>
      <c r="I167" s="206">
        <f t="shared" ca="1" si="7"/>
        <v>21367500</v>
      </c>
      <c r="J167" s="206">
        <f t="shared" ca="1" si="8"/>
        <v>8400000</v>
      </c>
      <c r="K167" s="207">
        <f t="shared" si="1"/>
        <v>14000000</v>
      </c>
      <c r="L167" s="207">
        <f t="shared" si="2"/>
        <v>2000000</v>
      </c>
      <c r="M167" s="208">
        <f t="shared" ca="1" si="9"/>
        <v>-3032500</v>
      </c>
      <c r="N167" s="208">
        <f t="shared" ca="1" si="10"/>
        <v>-636825</v>
      </c>
      <c r="O167" s="208">
        <f t="shared" ca="1" si="11"/>
        <v>-2395675</v>
      </c>
      <c r="P167" s="208">
        <f t="shared" ca="1" si="12"/>
        <v>-395675</v>
      </c>
      <c r="Q167" s="209">
        <f t="shared" ca="1" si="13"/>
        <v>-21985801.276034873</v>
      </c>
      <c r="S167" s="213">
        <v>280000000</v>
      </c>
      <c r="T167" s="210">
        <f ca="1"/>
        <v>0</v>
      </c>
      <c r="U167" s="169"/>
      <c r="V167" s="169"/>
      <c r="W167" s="211" t="str">
        <f t="shared" si="14"/>
        <v>$270 to $280</v>
      </c>
      <c r="X167" s="210">
        <f t="shared" ca="1" si="15"/>
        <v>0</v>
      </c>
      <c r="Y167" s="212">
        <f ca="1">SUM(X168:$X$169)/500</f>
        <v>6.0000000000000001E-3</v>
      </c>
    </row>
    <row r="168" spans="1:25" x14ac:dyDescent="0.25">
      <c r="A168" s="112">
        <v>35</v>
      </c>
      <c r="B168" s="201">
        <f t="shared" ca="1" si="3"/>
        <v>1.7714795109938231E-2</v>
      </c>
      <c r="C168" s="201">
        <f t="shared" ca="1" si="3"/>
        <v>0.43057668434053387</v>
      </c>
      <c r="D168" s="201">
        <f t="shared" ca="1" si="3"/>
        <v>0.52278905369834316</v>
      </c>
      <c r="E168" s="202">
        <f t="shared" ca="1" si="4"/>
        <v>10000000</v>
      </c>
      <c r="F168" s="203">
        <f t="shared" ca="1" si="5"/>
        <v>0.03</v>
      </c>
      <c r="G168" s="204">
        <f t="shared" ca="1" si="6"/>
        <v>300000</v>
      </c>
      <c r="H168" s="205">
        <f t="shared" ca="1" si="16"/>
        <v>197</v>
      </c>
      <c r="I168" s="206">
        <f t="shared" ca="1" si="7"/>
        <v>59100000</v>
      </c>
      <c r="J168" s="206">
        <f t="shared" ca="1" si="8"/>
        <v>24000000</v>
      </c>
      <c r="K168" s="207">
        <f t="shared" si="1"/>
        <v>14000000</v>
      </c>
      <c r="L168" s="207">
        <f t="shared" si="2"/>
        <v>2000000</v>
      </c>
      <c r="M168" s="208">
        <f t="shared" ca="1" si="9"/>
        <v>19100000</v>
      </c>
      <c r="N168" s="208">
        <f t="shared" ca="1" si="10"/>
        <v>4011000</v>
      </c>
      <c r="O168" s="208">
        <f t="shared" ca="1" si="11"/>
        <v>15089000</v>
      </c>
      <c r="P168" s="208">
        <f t="shared" ca="1" si="12"/>
        <v>17089000</v>
      </c>
      <c r="Q168" s="209">
        <f t="shared" ca="1" si="13"/>
        <v>65765737.047222897</v>
      </c>
      <c r="S168" s="213">
        <v>290000000</v>
      </c>
      <c r="T168" s="210">
        <f ca="1"/>
        <v>0</v>
      </c>
      <c r="U168" s="169"/>
      <c r="V168" s="169"/>
      <c r="W168" s="211" t="str">
        <f t="shared" si="14"/>
        <v>$280 to $290</v>
      </c>
      <c r="X168" s="210">
        <f t="shared" ca="1" si="15"/>
        <v>0</v>
      </c>
      <c r="Y168" s="212">
        <f ca="1">SUM(X169:$X$169)/500</f>
        <v>6.0000000000000001E-3</v>
      </c>
    </row>
    <row r="169" spans="1:25" x14ac:dyDescent="0.25">
      <c r="A169" s="112">
        <v>36</v>
      </c>
      <c r="B169" s="201">
        <f t="shared" ca="1" si="3"/>
        <v>0.93159242515785756</v>
      </c>
      <c r="C169" s="201">
        <f t="shared" ca="1" si="3"/>
        <v>0.42449830678423373</v>
      </c>
      <c r="D169" s="201">
        <f t="shared" ca="1" si="3"/>
        <v>0.92220665502180765</v>
      </c>
      <c r="E169" s="202">
        <f t="shared" ca="1" si="4"/>
        <v>11000000</v>
      </c>
      <c r="F169" s="203">
        <f t="shared" ca="1" si="5"/>
        <v>0.03</v>
      </c>
      <c r="G169" s="204">
        <f t="shared" ca="1" si="6"/>
        <v>330000</v>
      </c>
      <c r="H169" s="205">
        <f t="shared" ca="1" si="16"/>
        <v>198</v>
      </c>
      <c r="I169" s="206">
        <f t="shared" ca="1" si="7"/>
        <v>65340000</v>
      </c>
      <c r="J169" s="206">
        <f t="shared" ca="1" si="8"/>
        <v>26400000</v>
      </c>
      <c r="K169" s="207">
        <f t="shared" si="1"/>
        <v>14000000</v>
      </c>
      <c r="L169" s="207">
        <f t="shared" si="2"/>
        <v>2000000</v>
      </c>
      <c r="M169" s="208">
        <f t="shared" ca="1" si="9"/>
        <v>22940000</v>
      </c>
      <c r="N169" s="208">
        <f t="shared" ca="1" si="10"/>
        <v>4817400</v>
      </c>
      <c r="O169" s="208">
        <f t="shared" ca="1" si="11"/>
        <v>18122600</v>
      </c>
      <c r="P169" s="208">
        <f t="shared" ca="1" si="12"/>
        <v>20122600</v>
      </c>
      <c r="Q169" s="209">
        <f t="shared" ca="1" si="13"/>
        <v>80990673.550614297</v>
      </c>
      <c r="S169" s="213">
        <v>300000000</v>
      </c>
      <c r="T169" s="210">
        <f ca="1"/>
        <v>3</v>
      </c>
      <c r="U169" s="169"/>
      <c r="V169" s="169"/>
      <c r="W169" s="211" t="str">
        <f t="shared" si="14"/>
        <v>$290 to $300</v>
      </c>
      <c r="X169" s="210">
        <f t="shared" ca="1" si="15"/>
        <v>3</v>
      </c>
      <c r="Y169" s="212">
        <f ca="1">SUM(X$169:$X169)/500</f>
        <v>6.0000000000000001E-3</v>
      </c>
    </row>
    <row r="170" spans="1:25" x14ac:dyDescent="0.25">
      <c r="A170" s="112">
        <v>37</v>
      </c>
      <c r="B170" s="201">
        <f t="shared" ca="1" si="3"/>
        <v>0.93425432514372664</v>
      </c>
      <c r="C170" s="201">
        <f t="shared" ca="1" si="3"/>
        <v>0.93551335710962957</v>
      </c>
      <c r="D170" s="201">
        <f t="shared" ca="1" si="3"/>
        <v>0.16037650969208539</v>
      </c>
      <c r="E170" s="202">
        <f t="shared" ca="1" si="4"/>
        <v>11000000</v>
      </c>
      <c r="F170" s="203">
        <f t="shared" ca="1" si="5"/>
        <v>0.05</v>
      </c>
      <c r="G170" s="204">
        <f t="shared" ca="1" si="6"/>
        <v>550000</v>
      </c>
      <c r="H170" s="205">
        <f t="shared" ca="1" si="16"/>
        <v>204</v>
      </c>
      <c r="I170" s="206">
        <f t="shared" ca="1" si="7"/>
        <v>112200000</v>
      </c>
      <c r="J170" s="206">
        <f t="shared" ca="1" si="8"/>
        <v>44000000</v>
      </c>
      <c r="K170" s="207">
        <f t="shared" si="1"/>
        <v>14000000</v>
      </c>
      <c r="L170" s="207">
        <f t="shared" si="2"/>
        <v>2000000</v>
      </c>
      <c r="M170" s="208">
        <f t="shared" ca="1" si="9"/>
        <v>52200000</v>
      </c>
      <c r="N170" s="208">
        <f t="shared" ca="1" si="10"/>
        <v>10962000</v>
      </c>
      <c r="O170" s="208">
        <f t="shared" ca="1" si="11"/>
        <v>41238000</v>
      </c>
      <c r="P170" s="208">
        <f t="shared" ca="1" si="12"/>
        <v>43238000</v>
      </c>
      <c r="Q170" s="209">
        <f t="shared" ca="1" si="13"/>
        <v>197001517.84468514</v>
      </c>
      <c r="S170" s="110"/>
      <c r="T170" s="215">
        <f ca="1"/>
        <v>23</v>
      </c>
      <c r="U170" s="106"/>
      <c r="V170" s="106"/>
      <c r="W170" s="109"/>
      <c r="X170" s="122"/>
      <c r="Y170" s="123"/>
    </row>
    <row r="171" spans="1:25" x14ac:dyDescent="0.25">
      <c r="A171" s="112">
        <v>38</v>
      </c>
      <c r="B171" s="201">
        <f t="shared" ca="1" si="3"/>
        <v>4.3792880097681008E-2</v>
      </c>
      <c r="C171" s="201">
        <f t="shared" ca="1" si="3"/>
        <v>0.47605761208544073</v>
      </c>
      <c r="D171" s="201">
        <f t="shared" ca="1" si="3"/>
        <v>0.30343600363852197</v>
      </c>
      <c r="E171" s="202">
        <f t="shared" ca="1" si="4"/>
        <v>10000000</v>
      </c>
      <c r="F171" s="203">
        <f t="shared" ca="1" si="5"/>
        <v>0.03</v>
      </c>
      <c r="G171" s="204">
        <f t="shared" ca="1" si="6"/>
        <v>300000</v>
      </c>
      <c r="H171" s="205">
        <f t="shared" ca="1" si="16"/>
        <v>203</v>
      </c>
      <c r="I171" s="206">
        <f t="shared" ca="1" si="7"/>
        <v>60900000</v>
      </c>
      <c r="J171" s="206">
        <f t="shared" ca="1" si="8"/>
        <v>24000000</v>
      </c>
      <c r="K171" s="207">
        <f t="shared" si="1"/>
        <v>14000000</v>
      </c>
      <c r="L171" s="207">
        <f t="shared" si="2"/>
        <v>2000000</v>
      </c>
      <c r="M171" s="208">
        <f t="shared" ca="1" si="9"/>
        <v>20900000</v>
      </c>
      <c r="N171" s="208">
        <f t="shared" ca="1" si="10"/>
        <v>4389000</v>
      </c>
      <c r="O171" s="208">
        <f t="shared" ca="1" si="11"/>
        <v>16511000</v>
      </c>
      <c r="P171" s="208">
        <f t="shared" ca="1" si="12"/>
        <v>18511000</v>
      </c>
      <c r="Q171" s="209">
        <f t="shared" ca="1" si="13"/>
        <v>72902426.033187628</v>
      </c>
    </row>
    <row r="172" spans="1:25" x14ac:dyDescent="0.25">
      <c r="A172" s="112">
        <v>39</v>
      </c>
      <c r="B172" s="201">
        <f t="shared" ca="1" si="3"/>
        <v>0.66480592559138152</v>
      </c>
      <c r="C172" s="201">
        <f t="shared" ca="1" si="3"/>
        <v>0.64738675839293602</v>
      </c>
      <c r="D172" s="201">
        <f t="shared" ca="1" si="3"/>
        <v>0.89797386186507433</v>
      </c>
      <c r="E172" s="202">
        <f t="shared" ca="1" si="4"/>
        <v>10500000</v>
      </c>
      <c r="F172" s="203">
        <f t="shared" ca="1" si="5"/>
        <v>0.04</v>
      </c>
      <c r="G172" s="204">
        <f t="shared" ca="1" si="6"/>
        <v>420000</v>
      </c>
      <c r="H172" s="205">
        <f t="shared" ca="1" si="16"/>
        <v>197.5</v>
      </c>
      <c r="I172" s="206">
        <f t="shared" ca="1" si="7"/>
        <v>82950000</v>
      </c>
      <c r="J172" s="206">
        <f t="shared" ca="1" si="8"/>
        <v>33600000</v>
      </c>
      <c r="K172" s="207">
        <f t="shared" si="1"/>
        <v>14000000</v>
      </c>
      <c r="L172" s="207">
        <f t="shared" si="2"/>
        <v>2000000</v>
      </c>
      <c r="M172" s="208">
        <f t="shared" ca="1" si="9"/>
        <v>33350000</v>
      </c>
      <c r="N172" s="208">
        <f t="shared" ca="1" si="10"/>
        <v>7003500</v>
      </c>
      <c r="O172" s="208">
        <f t="shared" ca="1" si="11"/>
        <v>26346500</v>
      </c>
      <c r="P172" s="208">
        <f t="shared" ca="1" si="12"/>
        <v>28346500</v>
      </c>
      <c r="Q172" s="209">
        <f t="shared" ca="1" si="13"/>
        <v>122264524.85277689</v>
      </c>
    </row>
    <row r="173" spans="1:25" x14ac:dyDescent="0.25">
      <c r="A173" s="112">
        <v>40</v>
      </c>
      <c r="B173" s="201">
        <f t="shared" ca="1" si="3"/>
        <v>0.36695730155813067</v>
      </c>
      <c r="C173" s="201">
        <f t="shared" ca="1" si="3"/>
        <v>0.9303093448432086</v>
      </c>
      <c r="D173" s="201">
        <f t="shared" ca="1" si="3"/>
        <v>0.58140562740592872</v>
      </c>
      <c r="E173" s="202">
        <f t="shared" ca="1" si="4"/>
        <v>10500000</v>
      </c>
      <c r="F173" s="203">
        <f t="shared" ca="1" si="5"/>
        <v>0.05</v>
      </c>
      <c r="G173" s="204">
        <f t="shared" ca="1" si="6"/>
        <v>525000</v>
      </c>
      <c r="H173" s="205">
        <f t="shared" ca="1" si="16"/>
        <v>197.5</v>
      </c>
      <c r="I173" s="206">
        <f t="shared" ca="1" si="7"/>
        <v>103687500</v>
      </c>
      <c r="J173" s="206">
        <f t="shared" ca="1" si="8"/>
        <v>42000000</v>
      </c>
      <c r="K173" s="207">
        <f t="shared" si="1"/>
        <v>14000000</v>
      </c>
      <c r="L173" s="207">
        <f t="shared" si="2"/>
        <v>2000000</v>
      </c>
      <c r="M173" s="208">
        <f t="shared" ca="1" si="9"/>
        <v>45687500</v>
      </c>
      <c r="N173" s="208">
        <f t="shared" ca="1" si="10"/>
        <v>9594375</v>
      </c>
      <c r="O173" s="208">
        <f t="shared" ca="1" si="11"/>
        <v>36093125</v>
      </c>
      <c r="P173" s="208">
        <f t="shared" ca="1" si="12"/>
        <v>38093125</v>
      </c>
      <c r="Q173" s="209">
        <f t="shared" ca="1" si="13"/>
        <v>171180580.61074334</v>
      </c>
    </row>
    <row r="174" spans="1:25" x14ac:dyDescent="0.25">
      <c r="A174" s="112">
        <v>41</v>
      </c>
      <c r="B174" s="201">
        <f t="shared" ca="1" si="3"/>
        <v>0.79148575190474013</v>
      </c>
      <c r="C174" s="201">
        <f t="shared" ca="1" si="3"/>
        <v>0.85982904558327067</v>
      </c>
      <c r="D174" s="201">
        <f t="shared" ca="1" si="3"/>
        <v>0.6844063502948583</v>
      </c>
      <c r="E174" s="202">
        <f t="shared" ca="1" si="4"/>
        <v>10500000</v>
      </c>
      <c r="F174" s="203">
        <f t="shared" ca="1" si="5"/>
        <v>0.05</v>
      </c>
      <c r="G174" s="204">
        <f t="shared" ca="1" si="6"/>
        <v>525000</v>
      </c>
      <c r="H174" s="205">
        <f t="shared" ca="1" si="16"/>
        <v>197.5</v>
      </c>
      <c r="I174" s="206">
        <f t="shared" ca="1" si="7"/>
        <v>103687500</v>
      </c>
      <c r="J174" s="206">
        <f t="shared" ca="1" si="8"/>
        <v>42000000</v>
      </c>
      <c r="K174" s="207">
        <f t="shared" si="1"/>
        <v>14000000</v>
      </c>
      <c r="L174" s="207">
        <f t="shared" si="2"/>
        <v>2000000</v>
      </c>
      <c r="M174" s="208">
        <f t="shared" ca="1" si="9"/>
        <v>45687500</v>
      </c>
      <c r="N174" s="208">
        <f t="shared" ca="1" si="10"/>
        <v>9594375</v>
      </c>
      <c r="O174" s="208">
        <f t="shared" ca="1" si="11"/>
        <v>36093125</v>
      </c>
      <c r="P174" s="208">
        <f t="shared" ca="1" si="12"/>
        <v>38093125</v>
      </c>
      <c r="Q174" s="209">
        <f t="shared" ca="1" si="13"/>
        <v>171180580.61074334</v>
      </c>
    </row>
    <row r="175" spans="1:25" x14ac:dyDescent="0.25">
      <c r="A175" s="112">
        <v>42</v>
      </c>
      <c r="B175" s="201">
        <f t="shared" ca="1" si="3"/>
        <v>0.16362582566548867</v>
      </c>
      <c r="C175" s="201">
        <f t="shared" ca="1" si="3"/>
        <v>0.52535465743758769</v>
      </c>
      <c r="D175" s="201">
        <f t="shared" ca="1" si="3"/>
        <v>7.9278389986583431E-2</v>
      </c>
      <c r="E175" s="202">
        <f t="shared" ca="1" si="4"/>
        <v>10000000</v>
      </c>
      <c r="F175" s="203">
        <f t="shared" ca="1" si="5"/>
        <v>0.03</v>
      </c>
      <c r="G175" s="204">
        <f t="shared" ca="1" si="6"/>
        <v>300000</v>
      </c>
      <c r="H175" s="205">
        <f t="shared" ca="1" si="16"/>
        <v>203</v>
      </c>
      <c r="I175" s="206">
        <f t="shared" ca="1" si="7"/>
        <v>60900000</v>
      </c>
      <c r="J175" s="206">
        <f t="shared" ca="1" si="8"/>
        <v>24000000</v>
      </c>
      <c r="K175" s="207">
        <f t="shared" si="1"/>
        <v>14000000</v>
      </c>
      <c r="L175" s="207">
        <f t="shared" si="2"/>
        <v>2000000</v>
      </c>
      <c r="M175" s="208">
        <f t="shared" ca="1" si="9"/>
        <v>20900000</v>
      </c>
      <c r="N175" s="208">
        <f t="shared" ca="1" si="10"/>
        <v>4389000</v>
      </c>
      <c r="O175" s="208">
        <f t="shared" ca="1" si="11"/>
        <v>16511000</v>
      </c>
      <c r="P175" s="208">
        <f t="shared" ca="1" si="12"/>
        <v>18511000</v>
      </c>
      <c r="Q175" s="209">
        <f t="shared" ca="1" si="13"/>
        <v>72902426.033187628</v>
      </c>
    </row>
    <row r="176" spans="1:25" x14ac:dyDescent="0.25">
      <c r="A176" s="112">
        <v>43</v>
      </c>
      <c r="B176" s="201">
        <f t="shared" ca="1" si="3"/>
        <v>5.5255626318438722E-2</v>
      </c>
      <c r="C176" s="201">
        <f t="shared" ca="1" si="3"/>
        <v>0.21885653784236869</v>
      </c>
      <c r="D176" s="201">
        <f t="shared" ca="1" si="3"/>
        <v>0.92275219088325955</v>
      </c>
      <c r="E176" s="202">
        <f t="shared" ca="1" si="4"/>
        <v>10000000</v>
      </c>
      <c r="F176" s="203">
        <f t="shared" ca="1" si="5"/>
        <v>0.02</v>
      </c>
      <c r="G176" s="204">
        <f t="shared" ca="1" si="6"/>
        <v>200000</v>
      </c>
      <c r="H176" s="205">
        <f t="shared" ca="1" si="16"/>
        <v>197</v>
      </c>
      <c r="I176" s="206">
        <f t="shared" ca="1" si="7"/>
        <v>39400000</v>
      </c>
      <c r="J176" s="206">
        <f t="shared" ca="1" si="8"/>
        <v>16000000</v>
      </c>
      <c r="K176" s="207">
        <f t="shared" si="1"/>
        <v>14000000</v>
      </c>
      <c r="L176" s="207">
        <f t="shared" si="2"/>
        <v>2000000</v>
      </c>
      <c r="M176" s="208">
        <f t="shared" ca="1" si="9"/>
        <v>7400000</v>
      </c>
      <c r="N176" s="208">
        <f t="shared" ca="1" si="10"/>
        <v>1554000</v>
      </c>
      <c r="O176" s="208">
        <f t="shared" ca="1" si="11"/>
        <v>5846000</v>
      </c>
      <c r="P176" s="208">
        <f t="shared" ca="1" si="12"/>
        <v>7846000</v>
      </c>
      <c r="Q176" s="209">
        <f t="shared" ca="1" si="13"/>
        <v>19377258.638452277</v>
      </c>
    </row>
    <row r="177" spans="1:17" x14ac:dyDescent="0.25">
      <c r="A177" s="112">
        <v>44</v>
      </c>
      <c r="B177" s="201">
        <f t="shared" ca="1" si="3"/>
        <v>0.32167261684365356</v>
      </c>
      <c r="C177" s="201">
        <f t="shared" ca="1" si="3"/>
        <v>0.25912738969607019</v>
      </c>
      <c r="D177" s="201">
        <f t="shared" ca="1" si="3"/>
        <v>0.61863085634200132</v>
      </c>
      <c r="E177" s="202">
        <f t="shared" ca="1" si="4"/>
        <v>10500000</v>
      </c>
      <c r="F177" s="203">
        <f t="shared" ca="1" si="5"/>
        <v>0.02</v>
      </c>
      <c r="G177" s="204">
        <f t="shared" ca="1" si="6"/>
        <v>210000</v>
      </c>
      <c r="H177" s="205">
        <f t="shared" ca="1" si="16"/>
        <v>197.5</v>
      </c>
      <c r="I177" s="206">
        <f t="shared" ca="1" si="7"/>
        <v>41475000</v>
      </c>
      <c r="J177" s="206">
        <f t="shared" ca="1" si="8"/>
        <v>16800000</v>
      </c>
      <c r="K177" s="207">
        <f t="shared" si="1"/>
        <v>14000000</v>
      </c>
      <c r="L177" s="207">
        <f t="shared" si="2"/>
        <v>2000000</v>
      </c>
      <c r="M177" s="208">
        <f t="shared" ca="1" si="9"/>
        <v>8675000</v>
      </c>
      <c r="N177" s="208">
        <f t="shared" ca="1" si="10"/>
        <v>1821750</v>
      </c>
      <c r="O177" s="208">
        <f t="shared" ca="1" si="11"/>
        <v>6853250</v>
      </c>
      <c r="P177" s="208">
        <f t="shared" ca="1" si="12"/>
        <v>8853250</v>
      </c>
      <c r="Q177" s="209">
        <f t="shared" ca="1" si="13"/>
        <v>24432413.336843953</v>
      </c>
    </row>
    <row r="178" spans="1:17" x14ac:dyDescent="0.25">
      <c r="A178" s="112">
        <v>45</v>
      </c>
      <c r="B178" s="201">
        <f t="shared" ca="1" si="3"/>
        <v>0.18205042162675777</v>
      </c>
      <c r="C178" s="201">
        <f t="shared" ca="1" si="3"/>
        <v>9.3369548772271771E-2</v>
      </c>
      <c r="D178" s="201">
        <f t="shared" ca="1" si="3"/>
        <v>0.78125375671750796</v>
      </c>
      <c r="E178" s="202">
        <f t="shared" ca="1" si="4"/>
        <v>10000000</v>
      </c>
      <c r="F178" s="203">
        <f t="shared" ca="1" si="5"/>
        <v>0.01</v>
      </c>
      <c r="G178" s="204">
        <f t="shared" ca="1" si="6"/>
        <v>100000</v>
      </c>
      <c r="H178" s="205">
        <f t="shared" ca="1" si="16"/>
        <v>197</v>
      </c>
      <c r="I178" s="206">
        <f t="shared" ca="1" si="7"/>
        <v>19700000</v>
      </c>
      <c r="J178" s="206">
        <f t="shared" ca="1" si="8"/>
        <v>8000000</v>
      </c>
      <c r="K178" s="207">
        <f t="shared" si="1"/>
        <v>14000000</v>
      </c>
      <c r="L178" s="207">
        <f t="shared" si="2"/>
        <v>2000000</v>
      </c>
      <c r="M178" s="208">
        <f t="shared" ca="1" si="9"/>
        <v>-4300000</v>
      </c>
      <c r="N178" s="208">
        <f t="shared" ca="1" si="10"/>
        <v>-903000</v>
      </c>
      <c r="O178" s="208">
        <f t="shared" ca="1" si="11"/>
        <v>-3397000</v>
      </c>
      <c r="P178" s="208">
        <f t="shared" ca="1" si="12"/>
        <v>-1397000</v>
      </c>
      <c r="Q178" s="209">
        <f t="shared" ca="1" si="13"/>
        <v>-27011219.770318359</v>
      </c>
    </row>
    <row r="179" spans="1:17" x14ac:dyDescent="0.25">
      <c r="A179" s="112">
        <v>46</v>
      </c>
      <c r="B179" s="201">
        <f t="shared" ca="1" si="3"/>
        <v>5.5965255930620073E-2</v>
      </c>
      <c r="C179" s="201">
        <f t="shared" ca="1" si="3"/>
        <v>7.1147405136218644E-2</v>
      </c>
      <c r="D179" s="201">
        <f t="shared" ca="1" si="3"/>
        <v>0.72752945502451249</v>
      </c>
      <c r="E179" s="202">
        <f t="shared" ca="1" si="4"/>
        <v>10000000</v>
      </c>
      <c r="F179" s="203">
        <f t="shared" ca="1" si="5"/>
        <v>0.01</v>
      </c>
      <c r="G179" s="204">
        <f t="shared" ca="1" si="6"/>
        <v>100000</v>
      </c>
      <c r="H179" s="205">
        <f t="shared" ca="1" si="16"/>
        <v>197</v>
      </c>
      <c r="I179" s="206">
        <f t="shared" ca="1" si="7"/>
        <v>19700000</v>
      </c>
      <c r="J179" s="206">
        <f t="shared" ca="1" si="8"/>
        <v>8000000</v>
      </c>
      <c r="K179" s="207">
        <f t="shared" si="1"/>
        <v>14000000</v>
      </c>
      <c r="L179" s="207">
        <f t="shared" si="2"/>
        <v>2000000</v>
      </c>
      <c r="M179" s="208">
        <f t="shared" ca="1" si="9"/>
        <v>-4300000</v>
      </c>
      <c r="N179" s="208">
        <f t="shared" ca="1" si="10"/>
        <v>-903000</v>
      </c>
      <c r="O179" s="208">
        <f t="shared" ca="1" si="11"/>
        <v>-3397000</v>
      </c>
      <c r="P179" s="208">
        <f t="shared" ca="1" si="12"/>
        <v>-1397000</v>
      </c>
      <c r="Q179" s="209">
        <f t="shared" ca="1" si="13"/>
        <v>-27011219.770318359</v>
      </c>
    </row>
    <row r="180" spans="1:17" x14ac:dyDescent="0.25">
      <c r="A180" s="112">
        <v>47</v>
      </c>
      <c r="B180" s="201">
        <f t="shared" ca="1" si="3"/>
        <v>0.57782011926851029</v>
      </c>
      <c r="C180" s="201">
        <f t="shared" ca="1" si="3"/>
        <v>0.65460370512411981</v>
      </c>
      <c r="D180" s="201">
        <f t="shared" ca="1" si="3"/>
        <v>0.3318009305038353</v>
      </c>
      <c r="E180" s="202">
        <f t="shared" ca="1" si="4"/>
        <v>10500000</v>
      </c>
      <c r="F180" s="203">
        <f t="shared" ca="1" si="5"/>
        <v>0.04</v>
      </c>
      <c r="G180" s="204">
        <f t="shared" ca="1" si="6"/>
        <v>420000</v>
      </c>
      <c r="H180" s="205">
        <f t="shared" ca="1" si="16"/>
        <v>203.5</v>
      </c>
      <c r="I180" s="206">
        <f t="shared" ca="1" si="7"/>
        <v>85470000</v>
      </c>
      <c r="J180" s="206">
        <f t="shared" ca="1" si="8"/>
        <v>33600000</v>
      </c>
      <c r="K180" s="207">
        <f t="shared" si="1"/>
        <v>14000000</v>
      </c>
      <c r="L180" s="207">
        <f t="shared" si="2"/>
        <v>2000000</v>
      </c>
      <c r="M180" s="208">
        <f t="shared" ca="1" si="9"/>
        <v>35870000</v>
      </c>
      <c r="N180" s="208">
        <f t="shared" ca="1" si="10"/>
        <v>7532700</v>
      </c>
      <c r="O180" s="208">
        <f t="shared" ca="1" si="11"/>
        <v>28337300</v>
      </c>
      <c r="P180" s="208">
        <f t="shared" ca="1" si="12"/>
        <v>30337300</v>
      </c>
      <c r="Q180" s="209">
        <f t="shared" ca="1" si="13"/>
        <v>132255889.43312746</v>
      </c>
    </row>
    <row r="181" spans="1:17" x14ac:dyDescent="0.25">
      <c r="A181" s="112">
        <v>48</v>
      </c>
      <c r="B181" s="201">
        <f t="shared" ca="1" si="3"/>
        <v>0.52001601935812813</v>
      </c>
      <c r="C181" s="201">
        <f t="shared" ca="1" si="3"/>
        <v>5.3533178576143481E-2</v>
      </c>
      <c r="D181" s="201">
        <f t="shared" ca="1" si="3"/>
        <v>0.38422221101994714</v>
      </c>
      <c r="E181" s="202">
        <f t="shared" ca="1" si="4"/>
        <v>10500000</v>
      </c>
      <c r="F181" s="203">
        <f t="shared" ca="1" si="5"/>
        <v>0.01</v>
      </c>
      <c r="G181" s="204">
        <f t="shared" ca="1" si="6"/>
        <v>105000</v>
      </c>
      <c r="H181" s="205">
        <f t="shared" ca="1" si="16"/>
        <v>203.5</v>
      </c>
      <c r="I181" s="206">
        <f t="shared" ca="1" si="7"/>
        <v>21367500</v>
      </c>
      <c r="J181" s="206">
        <f t="shared" ca="1" si="8"/>
        <v>8400000</v>
      </c>
      <c r="K181" s="207">
        <f t="shared" si="1"/>
        <v>14000000</v>
      </c>
      <c r="L181" s="207">
        <f t="shared" si="2"/>
        <v>2000000</v>
      </c>
      <c r="M181" s="208">
        <f t="shared" ca="1" si="9"/>
        <v>-3032500</v>
      </c>
      <c r="N181" s="208">
        <f t="shared" ca="1" si="10"/>
        <v>-636825</v>
      </c>
      <c r="O181" s="208">
        <f t="shared" ca="1" si="11"/>
        <v>-2395675</v>
      </c>
      <c r="P181" s="208">
        <f t="shared" ca="1" si="12"/>
        <v>-395675</v>
      </c>
      <c r="Q181" s="209">
        <f t="shared" ca="1" si="13"/>
        <v>-21985801.276034873</v>
      </c>
    </row>
    <row r="182" spans="1:17" x14ac:dyDescent="0.25">
      <c r="A182" s="112">
        <v>49</v>
      </c>
      <c r="B182" s="201">
        <f t="shared" ca="1" si="3"/>
        <v>0.42632181253069801</v>
      </c>
      <c r="C182" s="201">
        <f t="shared" ca="1" si="3"/>
        <v>0.67686362910966458</v>
      </c>
      <c r="D182" s="201">
        <f t="shared" ca="1" si="3"/>
        <v>0.43823189166266308</v>
      </c>
      <c r="E182" s="202">
        <f t="shared" ca="1" si="4"/>
        <v>10500000</v>
      </c>
      <c r="F182" s="203">
        <f t="shared" ca="1" si="5"/>
        <v>0.04</v>
      </c>
      <c r="G182" s="204">
        <f t="shared" ca="1" si="6"/>
        <v>420000</v>
      </c>
      <c r="H182" s="205">
        <f t="shared" ca="1" si="16"/>
        <v>203.5</v>
      </c>
      <c r="I182" s="206">
        <f t="shared" ca="1" si="7"/>
        <v>85470000</v>
      </c>
      <c r="J182" s="206">
        <f t="shared" ca="1" si="8"/>
        <v>33600000</v>
      </c>
      <c r="K182" s="207">
        <f t="shared" si="1"/>
        <v>14000000</v>
      </c>
      <c r="L182" s="207">
        <f t="shared" si="2"/>
        <v>2000000</v>
      </c>
      <c r="M182" s="208">
        <f t="shared" ca="1" si="9"/>
        <v>35870000</v>
      </c>
      <c r="N182" s="208">
        <f t="shared" ca="1" si="10"/>
        <v>7532700</v>
      </c>
      <c r="O182" s="208">
        <f t="shared" ca="1" si="11"/>
        <v>28337300</v>
      </c>
      <c r="P182" s="208">
        <f t="shared" ca="1" si="12"/>
        <v>30337300</v>
      </c>
      <c r="Q182" s="209">
        <f t="shared" ca="1" si="13"/>
        <v>132255889.43312746</v>
      </c>
    </row>
    <row r="183" spans="1:17" x14ac:dyDescent="0.25">
      <c r="A183" s="112">
        <v>50</v>
      </c>
      <c r="B183" s="201">
        <f t="shared" ca="1" si="3"/>
        <v>7.6698365645819333E-2</v>
      </c>
      <c r="C183" s="201">
        <f t="shared" ca="1" si="3"/>
        <v>0.34458465370340585</v>
      </c>
      <c r="D183" s="201">
        <f t="shared" ca="1" si="3"/>
        <v>0.79936326932223001</v>
      </c>
      <c r="E183" s="202">
        <f t="shared" ca="1" si="4"/>
        <v>10000000</v>
      </c>
      <c r="F183" s="203">
        <f t="shared" ca="1" si="5"/>
        <v>0.03</v>
      </c>
      <c r="G183" s="204">
        <f t="shared" ca="1" si="6"/>
        <v>300000</v>
      </c>
      <c r="H183" s="205">
        <f t="shared" ca="1" si="16"/>
        <v>197</v>
      </c>
      <c r="I183" s="206">
        <f t="shared" ca="1" si="7"/>
        <v>59100000</v>
      </c>
      <c r="J183" s="206">
        <f t="shared" ca="1" si="8"/>
        <v>24000000</v>
      </c>
      <c r="K183" s="207">
        <f t="shared" si="1"/>
        <v>14000000</v>
      </c>
      <c r="L183" s="207">
        <f t="shared" si="2"/>
        <v>2000000</v>
      </c>
      <c r="M183" s="208">
        <f t="shared" ca="1" si="9"/>
        <v>19100000</v>
      </c>
      <c r="N183" s="208">
        <f t="shared" ca="1" si="10"/>
        <v>4011000</v>
      </c>
      <c r="O183" s="208">
        <f t="shared" ca="1" si="11"/>
        <v>15089000</v>
      </c>
      <c r="P183" s="208">
        <f t="shared" ca="1" si="12"/>
        <v>17089000</v>
      </c>
      <c r="Q183" s="209">
        <f t="shared" ca="1" si="13"/>
        <v>65765737.047222897</v>
      </c>
    </row>
    <row r="184" spans="1:17" x14ac:dyDescent="0.25">
      <c r="A184" s="112">
        <v>51</v>
      </c>
      <c r="B184" s="201">
        <f t="shared" ca="1" si="3"/>
        <v>7.0145864650662082E-2</v>
      </c>
      <c r="C184" s="201">
        <f t="shared" ca="1" si="3"/>
        <v>0.49297390917889217</v>
      </c>
      <c r="D184" s="201">
        <f t="shared" ca="1" si="3"/>
        <v>0.41305568075722954</v>
      </c>
      <c r="E184" s="202">
        <f t="shared" ca="1" si="4"/>
        <v>10000000</v>
      </c>
      <c r="F184" s="203">
        <f t="shared" ca="1" si="5"/>
        <v>0.03</v>
      </c>
      <c r="G184" s="204">
        <f t="shared" ca="1" si="6"/>
        <v>300000</v>
      </c>
      <c r="H184" s="205">
        <f t="shared" ca="1" si="16"/>
        <v>203</v>
      </c>
      <c r="I184" s="206">
        <f t="shared" ca="1" si="7"/>
        <v>60900000</v>
      </c>
      <c r="J184" s="206">
        <f t="shared" ca="1" si="8"/>
        <v>24000000</v>
      </c>
      <c r="K184" s="207">
        <f t="shared" si="1"/>
        <v>14000000</v>
      </c>
      <c r="L184" s="207">
        <f t="shared" si="2"/>
        <v>2000000</v>
      </c>
      <c r="M184" s="208">
        <f t="shared" ca="1" si="9"/>
        <v>20900000</v>
      </c>
      <c r="N184" s="208">
        <f t="shared" ca="1" si="10"/>
        <v>4389000</v>
      </c>
      <c r="O184" s="208">
        <f t="shared" ca="1" si="11"/>
        <v>16511000</v>
      </c>
      <c r="P184" s="208">
        <f t="shared" ca="1" si="12"/>
        <v>18511000</v>
      </c>
      <c r="Q184" s="209">
        <f t="shared" ca="1" si="13"/>
        <v>72902426.033187628</v>
      </c>
    </row>
    <row r="185" spans="1:17" x14ac:dyDescent="0.25">
      <c r="A185" s="112">
        <v>52</v>
      </c>
      <c r="B185" s="201">
        <f t="shared" ca="1" si="3"/>
        <v>0.70897814683479032</v>
      </c>
      <c r="C185" s="201">
        <f t="shared" ca="1" si="3"/>
        <v>0.5059396897957632</v>
      </c>
      <c r="D185" s="201">
        <f t="shared" ca="1" si="3"/>
        <v>3.4693793967227049E-2</v>
      </c>
      <c r="E185" s="202">
        <f t="shared" ca="1" si="4"/>
        <v>10500000</v>
      </c>
      <c r="F185" s="203">
        <f t="shared" ca="1" si="5"/>
        <v>0.03</v>
      </c>
      <c r="G185" s="204">
        <f t="shared" ca="1" si="6"/>
        <v>315000</v>
      </c>
      <c r="H185" s="205">
        <f t="shared" ca="1" si="16"/>
        <v>203.5</v>
      </c>
      <c r="I185" s="206">
        <f t="shared" ca="1" si="7"/>
        <v>64102500</v>
      </c>
      <c r="J185" s="206">
        <f t="shared" ca="1" si="8"/>
        <v>25200000</v>
      </c>
      <c r="K185" s="207">
        <f t="shared" si="1"/>
        <v>14000000</v>
      </c>
      <c r="L185" s="207">
        <f t="shared" si="2"/>
        <v>2000000</v>
      </c>
      <c r="M185" s="208">
        <f t="shared" ca="1" si="9"/>
        <v>22902500</v>
      </c>
      <c r="N185" s="208">
        <f t="shared" ca="1" si="10"/>
        <v>4809525</v>
      </c>
      <c r="O185" s="208">
        <f t="shared" ca="1" si="11"/>
        <v>18092975</v>
      </c>
      <c r="P185" s="208">
        <f t="shared" ca="1" si="12"/>
        <v>20092975</v>
      </c>
      <c r="Q185" s="209">
        <f t="shared" ca="1" si="13"/>
        <v>80841992.53007336</v>
      </c>
    </row>
    <row r="186" spans="1:17" x14ac:dyDescent="0.25">
      <c r="A186" s="112">
        <v>53</v>
      </c>
      <c r="B186" s="201">
        <f t="shared" ca="1" si="3"/>
        <v>0.33885786497593717</v>
      </c>
      <c r="C186" s="201">
        <f t="shared" ca="1" si="3"/>
        <v>0.99214112855237491</v>
      </c>
      <c r="D186" s="201">
        <f t="shared" ca="1" si="3"/>
        <v>0.97556878385855939</v>
      </c>
      <c r="E186" s="202">
        <f t="shared" ca="1" si="4"/>
        <v>10500000</v>
      </c>
      <c r="F186" s="203">
        <f t="shared" ca="1" si="5"/>
        <v>0.08</v>
      </c>
      <c r="G186" s="204">
        <f t="shared" ca="1" si="6"/>
        <v>840000</v>
      </c>
      <c r="H186" s="205">
        <f t="shared" ca="1" si="16"/>
        <v>197.5</v>
      </c>
      <c r="I186" s="206">
        <f t="shared" ca="1" si="7"/>
        <v>165900000</v>
      </c>
      <c r="J186" s="206">
        <f t="shared" ca="1" si="8"/>
        <v>67200000</v>
      </c>
      <c r="K186" s="207">
        <f t="shared" si="1"/>
        <v>14000000</v>
      </c>
      <c r="L186" s="207">
        <f t="shared" si="2"/>
        <v>2000000</v>
      </c>
      <c r="M186" s="208">
        <f t="shared" ca="1" si="9"/>
        <v>82700000</v>
      </c>
      <c r="N186" s="208">
        <f t="shared" ca="1" si="10"/>
        <v>17367000</v>
      </c>
      <c r="O186" s="208">
        <f t="shared" ca="1" si="11"/>
        <v>65333000</v>
      </c>
      <c r="P186" s="208">
        <f t="shared" ca="1" si="12"/>
        <v>67333000</v>
      </c>
      <c r="Q186" s="209">
        <f t="shared" ca="1" si="13"/>
        <v>317928747.88464278</v>
      </c>
    </row>
    <row r="187" spans="1:17" x14ac:dyDescent="0.25">
      <c r="A187" s="112">
        <v>54</v>
      </c>
      <c r="B187" s="201">
        <f t="shared" ca="1" si="3"/>
        <v>0.80430495206691477</v>
      </c>
      <c r="C187" s="201">
        <f t="shared" ca="1" si="3"/>
        <v>0.75491432918854728</v>
      </c>
      <c r="D187" s="201">
        <f t="shared" ca="1" si="3"/>
        <v>0.25522810694215858</v>
      </c>
      <c r="E187" s="202">
        <f t="shared" ca="1" si="4"/>
        <v>11000000</v>
      </c>
      <c r="F187" s="203">
        <f t="shared" ca="1" si="5"/>
        <v>0.04</v>
      </c>
      <c r="G187" s="204">
        <f t="shared" ca="1" si="6"/>
        <v>440000</v>
      </c>
      <c r="H187" s="205">
        <f t="shared" ca="1" si="16"/>
        <v>204</v>
      </c>
      <c r="I187" s="206">
        <f t="shared" ca="1" si="7"/>
        <v>89760000</v>
      </c>
      <c r="J187" s="206">
        <f t="shared" ca="1" si="8"/>
        <v>35200000</v>
      </c>
      <c r="K187" s="207">
        <f t="shared" si="1"/>
        <v>14000000</v>
      </c>
      <c r="L187" s="207">
        <f t="shared" si="2"/>
        <v>2000000</v>
      </c>
      <c r="M187" s="208">
        <f t="shared" ca="1" si="9"/>
        <v>38560000</v>
      </c>
      <c r="N187" s="208">
        <f t="shared" ca="1" si="10"/>
        <v>8097600</v>
      </c>
      <c r="O187" s="208">
        <f t="shared" ca="1" si="11"/>
        <v>30462400</v>
      </c>
      <c r="P187" s="208">
        <f t="shared" ca="1" si="12"/>
        <v>32462400</v>
      </c>
      <c r="Q187" s="209">
        <f t="shared" ca="1" si="13"/>
        <v>142921274.63993031</v>
      </c>
    </row>
    <row r="188" spans="1:17" x14ac:dyDescent="0.25">
      <c r="A188" s="112">
        <v>55</v>
      </c>
      <c r="B188" s="201">
        <f t="shared" ca="1" si="3"/>
        <v>3.1534145136884795E-2</v>
      </c>
      <c r="C188" s="201">
        <f t="shared" ca="1" si="3"/>
        <v>0.69533899783560682</v>
      </c>
      <c r="D188" s="201">
        <f t="shared" ca="1" si="3"/>
        <v>0.54882684521733227</v>
      </c>
      <c r="E188" s="202">
        <f t="shared" ca="1" si="4"/>
        <v>10000000</v>
      </c>
      <c r="F188" s="203">
        <f t="shared" ca="1" si="5"/>
        <v>0.04</v>
      </c>
      <c r="G188" s="204">
        <f t="shared" ca="1" si="6"/>
        <v>400000</v>
      </c>
      <c r="H188" s="205">
        <f t="shared" ca="1" si="16"/>
        <v>197</v>
      </c>
      <c r="I188" s="206">
        <f t="shared" ca="1" si="7"/>
        <v>78800000</v>
      </c>
      <c r="J188" s="206">
        <f t="shared" ca="1" si="8"/>
        <v>32000000</v>
      </c>
      <c r="K188" s="207">
        <f t="shared" si="1"/>
        <v>14000000</v>
      </c>
      <c r="L188" s="207">
        <f t="shared" si="2"/>
        <v>2000000</v>
      </c>
      <c r="M188" s="208">
        <f t="shared" ca="1" si="9"/>
        <v>30800000</v>
      </c>
      <c r="N188" s="208">
        <f t="shared" ca="1" si="10"/>
        <v>6468000</v>
      </c>
      <c r="O188" s="208">
        <f t="shared" ca="1" si="11"/>
        <v>24332000</v>
      </c>
      <c r="P188" s="208">
        <f t="shared" ca="1" si="12"/>
        <v>26332000</v>
      </c>
      <c r="Q188" s="209">
        <f t="shared" ca="1" si="13"/>
        <v>112154215.45599353</v>
      </c>
    </row>
    <row r="189" spans="1:17" x14ac:dyDescent="0.25">
      <c r="A189" s="112">
        <v>56</v>
      </c>
      <c r="B189" s="201">
        <f t="shared" ca="1" si="3"/>
        <v>4.0181520169622065E-2</v>
      </c>
      <c r="C189" s="201">
        <f t="shared" ca="1" si="3"/>
        <v>0.93456725857726231</v>
      </c>
      <c r="D189" s="201">
        <f t="shared" ca="1" si="3"/>
        <v>0.65683484472095899</v>
      </c>
      <c r="E189" s="202">
        <f t="shared" ca="1" si="4"/>
        <v>10000000</v>
      </c>
      <c r="F189" s="203">
        <f t="shared" ca="1" si="5"/>
        <v>0.05</v>
      </c>
      <c r="G189" s="204">
        <f t="shared" ca="1" si="6"/>
        <v>500000</v>
      </c>
      <c r="H189" s="205">
        <f t="shared" ca="1" si="16"/>
        <v>197</v>
      </c>
      <c r="I189" s="206">
        <f t="shared" ca="1" si="7"/>
        <v>98500000</v>
      </c>
      <c r="J189" s="206">
        <f t="shared" ca="1" si="8"/>
        <v>40000000</v>
      </c>
      <c r="K189" s="207">
        <f t="shared" si="1"/>
        <v>14000000</v>
      </c>
      <c r="L189" s="207">
        <f t="shared" si="2"/>
        <v>2000000</v>
      </c>
      <c r="M189" s="208">
        <f t="shared" ca="1" si="9"/>
        <v>42500000</v>
      </c>
      <c r="N189" s="208">
        <f t="shared" ca="1" si="10"/>
        <v>8925000</v>
      </c>
      <c r="O189" s="208">
        <f t="shared" ca="1" si="11"/>
        <v>33575000</v>
      </c>
      <c r="P189" s="208">
        <f t="shared" ca="1" si="12"/>
        <v>35575000</v>
      </c>
      <c r="Q189" s="209">
        <f t="shared" ca="1" si="13"/>
        <v>158542693.86476415</v>
      </c>
    </row>
    <row r="190" spans="1:17" x14ac:dyDescent="0.25">
      <c r="A190" s="112">
        <v>57</v>
      </c>
      <c r="B190" s="201">
        <f t="shared" ca="1" si="3"/>
        <v>0.30161680429448789</v>
      </c>
      <c r="C190" s="201">
        <f t="shared" ca="1" si="3"/>
        <v>0.48816287045200046</v>
      </c>
      <c r="D190" s="201">
        <f t="shared" ca="1" si="3"/>
        <v>0.71581859223563982</v>
      </c>
      <c r="E190" s="202">
        <f t="shared" ca="1" si="4"/>
        <v>10500000</v>
      </c>
      <c r="F190" s="203">
        <f t="shared" ca="1" si="5"/>
        <v>0.03</v>
      </c>
      <c r="G190" s="204">
        <f t="shared" ca="1" si="6"/>
        <v>315000</v>
      </c>
      <c r="H190" s="205">
        <f t="shared" ca="1" si="16"/>
        <v>197.5</v>
      </c>
      <c r="I190" s="206">
        <f t="shared" ca="1" si="7"/>
        <v>62212500</v>
      </c>
      <c r="J190" s="206">
        <f t="shared" ca="1" si="8"/>
        <v>25200000</v>
      </c>
      <c r="K190" s="207">
        <f t="shared" si="1"/>
        <v>14000000</v>
      </c>
      <c r="L190" s="207">
        <f t="shared" si="2"/>
        <v>2000000</v>
      </c>
      <c r="M190" s="208">
        <f t="shared" ca="1" si="9"/>
        <v>21012500</v>
      </c>
      <c r="N190" s="208">
        <f t="shared" ca="1" si="10"/>
        <v>4412625</v>
      </c>
      <c r="O190" s="208">
        <f t="shared" ca="1" si="11"/>
        <v>16599875</v>
      </c>
      <c r="P190" s="208">
        <f t="shared" ca="1" si="12"/>
        <v>18599875</v>
      </c>
      <c r="Q190" s="209">
        <f t="shared" ca="1" si="13"/>
        <v>73348469.094810411</v>
      </c>
    </row>
    <row r="191" spans="1:17" x14ac:dyDescent="0.25">
      <c r="A191" s="112">
        <v>58</v>
      </c>
      <c r="B191" s="201">
        <f t="shared" ca="1" si="3"/>
        <v>0.33174709388715495</v>
      </c>
      <c r="C191" s="201">
        <f t="shared" ca="1" si="3"/>
        <v>0.79869045060977539</v>
      </c>
      <c r="D191" s="201">
        <f t="shared" ca="1" si="3"/>
        <v>0.41458844460395461</v>
      </c>
      <c r="E191" s="202">
        <f t="shared" ca="1" si="4"/>
        <v>10500000</v>
      </c>
      <c r="F191" s="203">
        <f t="shared" ca="1" si="5"/>
        <v>0.04</v>
      </c>
      <c r="G191" s="204">
        <f t="shared" ca="1" si="6"/>
        <v>420000</v>
      </c>
      <c r="H191" s="205">
        <f t="shared" ca="1" si="16"/>
        <v>203.5</v>
      </c>
      <c r="I191" s="206">
        <f t="shared" ca="1" si="7"/>
        <v>85470000</v>
      </c>
      <c r="J191" s="206">
        <f t="shared" ca="1" si="8"/>
        <v>33600000</v>
      </c>
      <c r="K191" s="207">
        <f t="shared" si="1"/>
        <v>14000000</v>
      </c>
      <c r="L191" s="207">
        <f t="shared" si="2"/>
        <v>2000000</v>
      </c>
      <c r="M191" s="208">
        <f t="shared" ca="1" si="9"/>
        <v>35870000</v>
      </c>
      <c r="N191" s="208">
        <f t="shared" ca="1" si="10"/>
        <v>7532700</v>
      </c>
      <c r="O191" s="208">
        <f t="shared" ca="1" si="11"/>
        <v>28337300</v>
      </c>
      <c r="P191" s="208">
        <f t="shared" ca="1" si="12"/>
        <v>30337300</v>
      </c>
      <c r="Q191" s="209">
        <f t="shared" ca="1" si="13"/>
        <v>132255889.43312746</v>
      </c>
    </row>
    <row r="192" spans="1:17" x14ac:dyDescent="0.25">
      <c r="A192" s="112">
        <v>59</v>
      </c>
      <c r="B192" s="201">
        <f t="shared" ca="1" si="3"/>
        <v>0.99185757873478064</v>
      </c>
      <c r="C192" s="201">
        <f t="shared" ca="1" si="3"/>
        <v>0.83180816491611864</v>
      </c>
      <c r="D192" s="201">
        <f t="shared" ca="1" si="3"/>
        <v>0.93975984460194817</v>
      </c>
      <c r="E192" s="202">
        <f t="shared" ca="1" si="4"/>
        <v>11000000</v>
      </c>
      <c r="F192" s="203">
        <f t="shared" ca="1" si="5"/>
        <v>0.04</v>
      </c>
      <c r="G192" s="204">
        <f t="shared" ca="1" si="6"/>
        <v>440000</v>
      </c>
      <c r="H192" s="205">
        <f t="shared" ca="1" si="16"/>
        <v>198</v>
      </c>
      <c r="I192" s="206">
        <f t="shared" ca="1" si="7"/>
        <v>87120000</v>
      </c>
      <c r="J192" s="206">
        <f t="shared" ca="1" si="8"/>
        <v>35200000</v>
      </c>
      <c r="K192" s="207">
        <f t="shared" si="1"/>
        <v>14000000</v>
      </c>
      <c r="L192" s="207">
        <f t="shared" si="2"/>
        <v>2000000</v>
      </c>
      <c r="M192" s="208">
        <f t="shared" ca="1" si="9"/>
        <v>35920000</v>
      </c>
      <c r="N192" s="208">
        <f t="shared" ca="1" si="10"/>
        <v>7543200</v>
      </c>
      <c r="O192" s="208">
        <f t="shared" ca="1" si="11"/>
        <v>28376800</v>
      </c>
      <c r="P192" s="208">
        <f t="shared" ca="1" si="12"/>
        <v>30376800</v>
      </c>
      <c r="Q192" s="209">
        <f t="shared" ca="1" si="13"/>
        <v>132454130.79384872</v>
      </c>
    </row>
    <row r="193" spans="1:17" x14ac:dyDescent="0.25">
      <c r="A193" s="112">
        <v>60</v>
      </c>
      <c r="B193" s="201">
        <f t="shared" ca="1" si="3"/>
        <v>0.61495842763864483</v>
      </c>
      <c r="C193" s="201">
        <f t="shared" ca="1" si="3"/>
        <v>0.64327971691801578</v>
      </c>
      <c r="D193" s="201">
        <f t="shared" ca="1" si="3"/>
        <v>0.33523938369247586</v>
      </c>
      <c r="E193" s="202">
        <f t="shared" ca="1" si="4"/>
        <v>10500000</v>
      </c>
      <c r="F193" s="203">
        <f t="shared" ca="1" si="5"/>
        <v>0.04</v>
      </c>
      <c r="G193" s="204">
        <f t="shared" ca="1" si="6"/>
        <v>420000</v>
      </c>
      <c r="H193" s="205">
        <f t="shared" ca="1" si="16"/>
        <v>203.5</v>
      </c>
      <c r="I193" s="206">
        <f t="shared" ca="1" si="7"/>
        <v>85470000</v>
      </c>
      <c r="J193" s="206">
        <f t="shared" ca="1" si="8"/>
        <v>33600000</v>
      </c>
      <c r="K193" s="207">
        <f t="shared" si="1"/>
        <v>14000000</v>
      </c>
      <c r="L193" s="207">
        <f t="shared" si="2"/>
        <v>2000000</v>
      </c>
      <c r="M193" s="208">
        <f t="shared" ca="1" si="9"/>
        <v>35870000</v>
      </c>
      <c r="N193" s="208">
        <f t="shared" ca="1" si="10"/>
        <v>7532700</v>
      </c>
      <c r="O193" s="208">
        <f t="shared" ca="1" si="11"/>
        <v>28337300</v>
      </c>
      <c r="P193" s="208">
        <f t="shared" ca="1" si="12"/>
        <v>30337300</v>
      </c>
      <c r="Q193" s="209">
        <f t="shared" ca="1" si="13"/>
        <v>132255889.43312746</v>
      </c>
    </row>
    <row r="194" spans="1:17" x14ac:dyDescent="0.25">
      <c r="A194" s="112">
        <v>61</v>
      </c>
      <c r="B194" s="201">
        <f t="shared" ca="1" si="3"/>
        <v>0.94662526752357201</v>
      </c>
      <c r="C194" s="201">
        <f t="shared" ca="1" si="3"/>
        <v>0.24520077786183536</v>
      </c>
      <c r="D194" s="201">
        <f t="shared" ca="1" si="3"/>
        <v>0.36994327413587091</v>
      </c>
      <c r="E194" s="202">
        <f t="shared" ca="1" si="4"/>
        <v>11000000</v>
      </c>
      <c r="F194" s="203">
        <f t="shared" ca="1" si="5"/>
        <v>0.02</v>
      </c>
      <c r="G194" s="204">
        <f t="shared" ca="1" si="6"/>
        <v>220000</v>
      </c>
      <c r="H194" s="205">
        <f t="shared" ca="1" si="16"/>
        <v>204</v>
      </c>
      <c r="I194" s="206">
        <f t="shared" ca="1" si="7"/>
        <v>44880000</v>
      </c>
      <c r="J194" s="206">
        <f t="shared" ca="1" si="8"/>
        <v>17600000</v>
      </c>
      <c r="K194" s="207">
        <f t="shared" si="1"/>
        <v>14000000</v>
      </c>
      <c r="L194" s="207">
        <f t="shared" si="2"/>
        <v>2000000</v>
      </c>
      <c r="M194" s="208">
        <f t="shared" ca="1" si="9"/>
        <v>11280000</v>
      </c>
      <c r="N194" s="208">
        <f t="shared" ca="1" si="10"/>
        <v>2368800</v>
      </c>
      <c r="O194" s="208">
        <f t="shared" ca="1" si="11"/>
        <v>8911200</v>
      </c>
      <c r="P194" s="208">
        <f t="shared" ca="1" si="12"/>
        <v>10911200</v>
      </c>
      <c r="Q194" s="209">
        <f t="shared" ca="1" si="13"/>
        <v>34760788.230420657</v>
      </c>
    </row>
    <row r="195" spans="1:17" x14ac:dyDescent="0.25">
      <c r="A195" s="112">
        <v>62</v>
      </c>
      <c r="B195" s="201">
        <f t="shared" ca="1" si="3"/>
        <v>9.916250871840615E-2</v>
      </c>
      <c r="C195" s="201">
        <f t="shared" ca="1" si="3"/>
        <v>0.18178207335261642</v>
      </c>
      <c r="D195" s="201">
        <f t="shared" ca="1" si="3"/>
        <v>0.71938966424254902</v>
      </c>
      <c r="E195" s="202">
        <f t="shared" ca="1" si="4"/>
        <v>10000000</v>
      </c>
      <c r="F195" s="203">
        <f t="shared" ca="1" si="5"/>
        <v>0.02</v>
      </c>
      <c r="G195" s="204">
        <f t="shared" ca="1" si="6"/>
        <v>200000</v>
      </c>
      <c r="H195" s="205">
        <f t="shared" ca="1" si="16"/>
        <v>197</v>
      </c>
      <c r="I195" s="206">
        <f t="shared" ca="1" si="7"/>
        <v>39400000</v>
      </c>
      <c r="J195" s="206">
        <f t="shared" ca="1" si="8"/>
        <v>16000000</v>
      </c>
      <c r="K195" s="207">
        <f t="shared" si="1"/>
        <v>14000000</v>
      </c>
      <c r="L195" s="207">
        <f t="shared" si="2"/>
        <v>2000000</v>
      </c>
      <c r="M195" s="208">
        <f t="shared" ca="1" si="9"/>
        <v>7400000</v>
      </c>
      <c r="N195" s="208">
        <f t="shared" ca="1" si="10"/>
        <v>1554000</v>
      </c>
      <c r="O195" s="208">
        <f t="shared" ca="1" si="11"/>
        <v>5846000</v>
      </c>
      <c r="P195" s="208">
        <f t="shared" ca="1" si="12"/>
        <v>7846000</v>
      </c>
      <c r="Q195" s="209">
        <f t="shared" ca="1" si="13"/>
        <v>19377258.638452277</v>
      </c>
    </row>
    <row r="196" spans="1:17" x14ac:dyDescent="0.25">
      <c r="A196" s="112">
        <v>63</v>
      </c>
      <c r="B196" s="201">
        <f t="shared" ca="1" si="3"/>
        <v>0.4531883317059191</v>
      </c>
      <c r="C196" s="201">
        <f t="shared" ca="1" si="3"/>
        <v>0.81014971837385885</v>
      </c>
      <c r="D196" s="201">
        <f t="shared" ca="1" si="3"/>
        <v>0.56887735587198507</v>
      </c>
      <c r="E196" s="202">
        <f t="shared" ca="1" si="4"/>
        <v>10500000</v>
      </c>
      <c r="F196" s="203">
        <f t="shared" ca="1" si="5"/>
        <v>0.04</v>
      </c>
      <c r="G196" s="204">
        <f t="shared" ca="1" si="6"/>
        <v>420000</v>
      </c>
      <c r="H196" s="205">
        <f t="shared" ca="1" si="16"/>
        <v>197.5</v>
      </c>
      <c r="I196" s="206">
        <f t="shared" ca="1" si="7"/>
        <v>82950000</v>
      </c>
      <c r="J196" s="206">
        <f t="shared" ca="1" si="8"/>
        <v>33600000</v>
      </c>
      <c r="K196" s="207">
        <f t="shared" si="1"/>
        <v>14000000</v>
      </c>
      <c r="L196" s="207">
        <f t="shared" si="2"/>
        <v>2000000</v>
      </c>
      <c r="M196" s="208">
        <f t="shared" ca="1" si="9"/>
        <v>33350000</v>
      </c>
      <c r="N196" s="208">
        <f t="shared" ca="1" si="10"/>
        <v>7003500</v>
      </c>
      <c r="O196" s="208">
        <f t="shared" ca="1" si="11"/>
        <v>26346500</v>
      </c>
      <c r="P196" s="208">
        <f t="shared" ca="1" si="12"/>
        <v>28346500</v>
      </c>
      <c r="Q196" s="209">
        <f t="shared" ca="1" si="13"/>
        <v>122264524.85277689</v>
      </c>
    </row>
    <row r="197" spans="1:17" x14ac:dyDescent="0.25">
      <c r="A197" s="112">
        <v>64</v>
      </c>
      <c r="B197" s="201">
        <f t="shared" ca="1" si="3"/>
        <v>0.29095738428260942</v>
      </c>
      <c r="C197" s="201">
        <f t="shared" ca="1" si="3"/>
        <v>0.4165665869310432</v>
      </c>
      <c r="D197" s="201">
        <f t="shared" ca="1" si="3"/>
        <v>0.11184384155728178</v>
      </c>
      <c r="E197" s="202">
        <f t="shared" ca="1" si="4"/>
        <v>10500000</v>
      </c>
      <c r="F197" s="203">
        <f t="shared" ca="1" si="5"/>
        <v>0.03</v>
      </c>
      <c r="G197" s="204">
        <f t="shared" ca="1" si="6"/>
        <v>315000</v>
      </c>
      <c r="H197" s="205">
        <f t="shared" ca="1" si="16"/>
        <v>203.5</v>
      </c>
      <c r="I197" s="206">
        <f t="shared" ca="1" si="7"/>
        <v>64102500</v>
      </c>
      <c r="J197" s="206">
        <f t="shared" ca="1" si="8"/>
        <v>25200000</v>
      </c>
      <c r="K197" s="207">
        <f t="shared" si="1"/>
        <v>14000000</v>
      </c>
      <c r="L197" s="207">
        <f t="shared" si="2"/>
        <v>2000000</v>
      </c>
      <c r="M197" s="208">
        <f t="shared" ca="1" si="9"/>
        <v>22902500</v>
      </c>
      <c r="N197" s="208">
        <f t="shared" ca="1" si="10"/>
        <v>4809525</v>
      </c>
      <c r="O197" s="208">
        <f t="shared" ca="1" si="11"/>
        <v>18092975</v>
      </c>
      <c r="P197" s="208">
        <f t="shared" ca="1" si="12"/>
        <v>20092975</v>
      </c>
      <c r="Q197" s="209">
        <f t="shared" ca="1" si="13"/>
        <v>80841992.53007336</v>
      </c>
    </row>
    <row r="198" spans="1:17" x14ac:dyDescent="0.25">
      <c r="A198" s="112">
        <v>65</v>
      </c>
      <c r="B198" s="201">
        <f t="shared" ca="1" si="3"/>
        <v>0.60744796410669577</v>
      </c>
      <c r="C198" s="201">
        <f t="shared" ca="1" si="3"/>
        <v>0.19711551767902769</v>
      </c>
      <c r="D198" s="201">
        <f t="shared" ca="1" si="3"/>
        <v>1.9437579808254113E-2</v>
      </c>
      <c r="E198" s="202">
        <f t="shared" ca="1" si="4"/>
        <v>10500000</v>
      </c>
      <c r="F198" s="203">
        <f t="shared" ca="1" si="5"/>
        <v>0.02</v>
      </c>
      <c r="G198" s="204">
        <f t="shared" ca="1" si="6"/>
        <v>210000</v>
      </c>
      <c r="H198" s="205">
        <f t="shared" ca="1" si="16"/>
        <v>203.5</v>
      </c>
      <c r="I198" s="206">
        <f t="shared" ca="1" si="7"/>
        <v>42735000</v>
      </c>
      <c r="J198" s="206">
        <f t="shared" ca="1" si="8"/>
        <v>16800000</v>
      </c>
      <c r="K198" s="207">
        <f t="shared" ref="K198:K261" si="17">$D$17</f>
        <v>14000000</v>
      </c>
      <c r="L198" s="207">
        <f t="shared" ref="L198:L261" si="18">$D$15/$D$18</f>
        <v>2000000</v>
      </c>
      <c r="M198" s="208">
        <f t="shared" ca="1" si="9"/>
        <v>9935000</v>
      </c>
      <c r="N198" s="208">
        <f t="shared" ca="1" si="10"/>
        <v>2086350</v>
      </c>
      <c r="O198" s="208">
        <f t="shared" ca="1" si="11"/>
        <v>7848650</v>
      </c>
      <c r="P198" s="208">
        <f t="shared" ca="1" si="12"/>
        <v>9848650</v>
      </c>
      <c r="Q198" s="209">
        <f t="shared" ca="1" si="13"/>
        <v>29428095.627019241</v>
      </c>
    </row>
    <row r="199" spans="1:17" x14ac:dyDescent="0.25">
      <c r="A199" s="112">
        <v>66</v>
      </c>
      <c r="B199" s="201">
        <f t="shared" ref="B199:D262" ca="1" si="19">RAND()</f>
        <v>0.83422093324410573</v>
      </c>
      <c r="C199" s="201">
        <f t="shared" ca="1" si="19"/>
        <v>0.78733036252922073</v>
      </c>
      <c r="D199" s="201">
        <f t="shared" ca="1" si="19"/>
        <v>0.87868173241225378</v>
      </c>
      <c r="E199" s="202">
        <f t="shared" ref="E199:E262" ca="1" si="20">IF(B199&lt;0.2,$D$8,IF(B199&lt;0.8,$E$8,$F$8))</f>
        <v>11000000</v>
      </c>
      <c r="F199" s="203">
        <f t="shared" ref="F199:F262" ca="1" si="21">IF(C199&lt;$D$10,$D$11,IF(C199&lt;$D$10+$E$10,$E$11,IF(C199&lt;$D$10+$E$10+$F$10,$F$11,IF(C199&lt;$D$10+$E$10+$F$10+$G$10,$G$11,IF(C199&lt;$D$10+$E$10+$F$10+$G$10+$H$10,$H$11,$I$11)))))</f>
        <v>0.04</v>
      </c>
      <c r="G199" s="204">
        <f t="shared" ref="G199:G262" ca="1" si="22">E199*F199</f>
        <v>440000</v>
      </c>
      <c r="H199" s="205">
        <f t="shared" ca="1" si="16"/>
        <v>198</v>
      </c>
      <c r="I199" s="206">
        <f t="shared" ref="I199:I262" ca="1" si="23">G199*H199</f>
        <v>87120000</v>
      </c>
      <c r="J199" s="206">
        <f t="shared" ref="J199:J262" ca="1" si="24">$D$16*G199</f>
        <v>35200000</v>
      </c>
      <c r="K199" s="207">
        <f t="shared" si="17"/>
        <v>14000000</v>
      </c>
      <c r="L199" s="207">
        <f t="shared" si="18"/>
        <v>2000000</v>
      </c>
      <c r="M199" s="208">
        <f t="shared" ref="M199:M262" ca="1" si="25">I199-J199-K199-L199</f>
        <v>35920000</v>
      </c>
      <c r="N199" s="208">
        <f t="shared" ref="N199:N262" ca="1" si="26">M199*$D$19</f>
        <v>7543200</v>
      </c>
      <c r="O199" s="208">
        <f t="shared" ref="O199:O262" ca="1" si="27">M199-N199</f>
        <v>28376800</v>
      </c>
      <c r="P199" s="208">
        <f t="shared" ref="P199:P262" ca="1" si="28">O199+L199</f>
        <v>30376800</v>
      </c>
      <c r="Q199" s="209">
        <f t="shared" ref="Q199:Q262" ca="1" si="29">PV($D$20,$D$18,-P199)-$D$15</f>
        <v>132454130.79384872</v>
      </c>
    </row>
    <row r="200" spans="1:17" x14ac:dyDescent="0.25">
      <c r="A200" s="112">
        <v>67</v>
      </c>
      <c r="B200" s="201">
        <f t="shared" ca="1" si="19"/>
        <v>0.7937063782208944</v>
      </c>
      <c r="C200" s="201">
        <f t="shared" ca="1" si="19"/>
        <v>0.6718703656978382</v>
      </c>
      <c r="D200" s="201">
        <f t="shared" ca="1" si="19"/>
        <v>7.217613187064198E-2</v>
      </c>
      <c r="E200" s="202">
        <f t="shared" ca="1" si="20"/>
        <v>10500000</v>
      </c>
      <c r="F200" s="203">
        <f t="shared" ca="1" si="21"/>
        <v>0.04</v>
      </c>
      <c r="G200" s="204">
        <f t="shared" ca="1" si="22"/>
        <v>420000</v>
      </c>
      <c r="H200" s="205">
        <f t="shared" ca="1" si="16"/>
        <v>203.5</v>
      </c>
      <c r="I200" s="206">
        <f t="shared" ca="1" si="23"/>
        <v>85470000</v>
      </c>
      <c r="J200" s="206">
        <f t="shared" ca="1" si="24"/>
        <v>33600000</v>
      </c>
      <c r="K200" s="207">
        <f t="shared" si="17"/>
        <v>14000000</v>
      </c>
      <c r="L200" s="207">
        <f t="shared" si="18"/>
        <v>2000000</v>
      </c>
      <c r="M200" s="208">
        <f t="shared" ca="1" si="25"/>
        <v>35870000</v>
      </c>
      <c r="N200" s="208">
        <f t="shared" ca="1" si="26"/>
        <v>7532700</v>
      </c>
      <c r="O200" s="208">
        <f t="shared" ca="1" si="27"/>
        <v>28337300</v>
      </c>
      <c r="P200" s="208">
        <f t="shared" ca="1" si="28"/>
        <v>30337300</v>
      </c>
      <c r="Q200" s="209">
        <f t="shared" ca="1" si="29"/>
        <v>132255889.43312746</v>
      </c>
    </row>
    <row r="201" spans="1:17" x14ac:dyDescent="0.25">
      <c r="A201" s="112">
        <v>68</v>
      </c>
      <c r="B201" s="201">
        <f t="shared" ca="1" si="19"/>
        <v>0.93748187500512803</v>
      </c>
      <c r="C201" s="201">
        <f t="shared" ca="1" si="19"/>
        <v>0.67738902708857918</v>
      </c>
      <c r="D201" s="201">
        <f t="shared" ca="1" si="19"/>
        <v>0.48517330626348176</v>
      </c>
      <c r="E201" s="202">
        <f t="shared" ca="1" si="20"/>
        <v>11000000</v>
      </c>
      <c r="F201" s="203">
        <f t="shared" ca="1" si="21"/>
        <v>0.04</v>
      </c>
      <c r="G201" s="204">
        <f t="shared" ca="1" si="22"/>
        <v>440000</v>
      </c>
      <c r="H201" s="205">
        <f t="shared" ref="H201:H264" ca="1" si="30">190+E201/1000000+IF(D201&lt;0.5,3,-3)</f>
        <v>204</v>
      </c>
      <c r="I201" s="206">
        <f t="shared" ca="1" si="23"/>
        <v>89760000</v>
      </c>
      <c r="J201" s="206">
        <f t="shared" ca="1" si="24"/>
        <v>35200000</v>
      </c>
      <c r="K201" s="207">
        <f t="shared" si="17"/>
        <v>14000000</v>
      </c>
      <c r="L201" s="207">
        <f t="shared" si="18"/>
        <v>2000000</v>
      </c>
      <c r="M201" s="208">
        <f t="shared" ca="1" si="25"/>
        <v>38560000</v>
      </c>
      <c r="N201" s="208">
        <f t="shared" ca="1" si="26"/>
        <v>8097600</v>
      </c>
      <c r="O201" s="208">
        <f t="shared" ca="1" si="27"/>
        <v>30462400</v>
      </c>
      <c r="P201" s="208">
        <f t="shared" ca="1" si="28"/>
        <v>32462400</v>
      </c>
      <c r="Q201" s="209">
        <f t="shared" ca="1" si="29"/>
        <v>142921274.63993031</v>
      </c>
    </row>
    <row r="202" spans="1:17" x14ac:dyDescent="0.25">
      <c r="A202" s="112">
        <v>69</v>
      </c>
      <c r="B202" s="201">
        <f t="shared" ca="1" si="19"/>
        <v>0.13709181833657313</v>
      </c>
      <c r="C202" s="201">
        <f t="shared" ca="1" si="19"/>
        <v>0.87604959201554922</v>
      </c>
      <c r="D202" s="201">
        <f t="shared" ca="1" si="19"/>
        <v>0.24368649171969314</v>
      </c>
      <c r="E202" s="202">
        <f t="shared" ca="1" si="20"/>
        <v>10000000</v>
      </c>
      <c r="F202" s="203">
        <f t="shared" ca="1" si="21"/>
        <v>0.05</v>
      </c>
      <c r="G202" s="204">
        <f t="shared" ca="1" si="22"/>
        <v>500000</v>
      </c>
      <c r="H202" s="205">
        <f t="shared" ca="1" si="30"/>
        <v>203</v>
      </c>
      <c r="I202" s="206">
        <f t="shared" ca="1" si="23"/>
        <v>101500000</v>
      </c>
      <c r="J202" s="206">
        <f t="shared" ca="1" si="24"/>
        <v>40000000</v>
      </c>
      <c r="K202" s="207">
        <f t="shared" si="17"/>
        <v>14000000</v>
      </c>
      <c r="L202" s="207">
        <f t="shared" si="18"/>
        <v>2000000</v>
      </c>
      <c r="M202" s="208">
        <f t="shared" ca="1" si="25"/>
        <v>45500000</v>
      </c>
      <c r="N202" s="208">
        <f t="shared" ca="1" si="26"/>
        <v>9555000</v>
      </c>
      <c r="O202" s="208">
        <f t="shared" ca="1" si="27"/>
        <v>35945000</v>
      </c>
      <c r="P202" s="208">
        <f t="shared" ca="1" si="28"/>
        <v>37945000</v>
      </c>
      <c r="Q202" s="209">
        <f t="shared" ca="1" si="29"/>
        <v>170437175.5080387</v>
      </c>
    </row>
    <row r="203" spans="1:17" x14ac:dyDescent="0.25">
      <c r="A203" s="112">
        <v>70</v>
      </c>
      <c r="B203" s="201">
        <f t="shared" ca="1" si="19"/>
        <v>4.0606832314702745E-2</v>
      </c>
      <c r="C203" s="201">
        <f t="shared" ca="1" si="19"/>
        <v>0.43403052707262568</v>
      </c>
      <c r="D203" s="201">
        <f t="shared" ca="1" si="19"/>
        <v>0.34454173035425928</v>
      </c>
      <c r="E203" s="202">
        <f t="shared" ca="1" si="20"/>
        <v>10000000</v>
      </c>
      <c r="F203" s="203">
        <f t="shared" ca="1" si="21"/>
        <v>0.03</v>
      </c>
      <c r="G203" s="204">
        <f t="shared" ca="1" si="22"/>
        <v>300000</v>
      </c>
      <c r="H203" s="205">
        <f t="shared" ca="1" si="30"/>
        <v>203</v>
      </c>
      <c r="I203" s="206">
        <f t="shared" ca="1" si="23"/>
        <v>60900000</v>
      </c>
      <c r="J203" s="206">
        <f t="shared" ca="1" si="24"/>
        <v>24000000</v>
      </c>
      <c r="K203" s="207">
        <f t="shared" si="17"/>
        <v>14000000</v>
      </c>
      <c r="L203" s="207">
        <f t="shared" si="18"/>
        <v>2000000</v>
      </c>
      <c r="M203" s="208">
        <f t="shared" ca="1" si="25"/>
        <v>20900000</v>
      </c>
      <c r="N203" s="208">
        <f t="shared" ca="1" si="26"/>
        <v>4389000</v>
      </c>
      <c r="O203" s="208">
        <f t="shared" ca="1" si="27"/>
        <v>16511000</v>
      </c>
      <c r="P203" s="208">
        <f t="shared" ca="1" si="28"/>
        <v>18511000</v>
      </c>
      <c r="Q203" s="209">
        <f t="shared" ca="1" si="29"/>
        <v>72902426.033187628</v>
      </c>
    </row>
    <row r="204" spans="1:17" x14ac:dyDescent="0.25">
      <c r="A204" s="112">
        <v>71</v>
      </c>
      <c r="B204" s="201">
        <f t="shared" ca="1" si="19"/>
        <v>0.36169281266989173</v>
      </c>
      <c r="C204" s="201">
        <f t="shared" ca="1" si="19"/>
        <v>0.21123358657792612</v>
      </c>
      <c r="D204" s="201">
        <f t="shared" ca="1" si="19"/>
        <v>4.4928352775177816E-2</v>
      </c>
      <c r="E204" s="202">
        <f t="shared" ca="1" si="20"/>
        <v>10500000</v>
      </c>
      <c r="F204" s="203">
        <f t="shared" ca="1" si="21"/>
        <v>0.02</v>
      </c>
      <c r="G204" s="204">
        <f t="shared" ca="1" si="22"/>
        <v>210000</v>
      </c>
      <c r="H204" s="205">
        <f t="shared" ca="1" si="30"/>
        <v>203.5</v>
      </c>
      <c r="I204" s="206">
        <f t="shared" ca="1" si="23"/>
        <v>42735000</v>
      </c>
      <c r="J204" s="206">
        <f t="shared" ca="1" si="24"/>
        <v>16800000</v>
      </c>
      <c r="K204" s="207">
        <f t="shared" si="17"/>
        <v>14000000</v>
      </c>
      <c r="L204" s="207">
        <f t="shared" si="18"/>
        <v>2000000</v>
      </c>
      <c r="M204" s="208">
        <f t="shared" ca="1" si="25"/>
        <v>9935000</v>
      </c>
      <c r="N204" s="208">
        <f t="shared" ca="1" si="26"/>
        <v>2086350</v>
      </c>
      <c r="O204" s="208">
        <f t="shared" ca="1" si="27"/>
        <v>7848650</v>
      </c>
      <c r="P204" s="208">
        <f t="shared" ca="1" si="28"/>
        <v>9848650</v>
      </c>
      <c r="Q204" s="209">
        <f t="shared" ca="1" si="29"/>
        <v>29428095.627019241</v>
      </c>
    </row>
    <row r="205" spans="1:17" x14ac:dyDescent="0.25">
      <c r="A205" s="112">
        <v>72</v>
      </c>
      <c r="B205" s="201">
        <f t="shared" ca="1" si="19"/>
        <v>0.38794065216527196</v>
      </c>
      <c r="C205" s="201">
        <f t="shared" ca="1" si="19"/>
        <v>0.35781538244300171</v>
      </c>
      <c r="D205" s="201">
        <f t="shared" ca="1" si="19"/>
        <v>0.50431229489236507</v>
      </c>
      <c r="E205" s="202">
        <f t="shared" ca="1" si="20"/>
        <v>10500000</v>
      </c>
      <c r="F205" s="203">
        <f t="shared" ca="1" si="21"/>
        <v>0.03</v>
      </c>
      <c r="G205" s="204">
        <f t="shared" ca="1" si="22"/>
        <v>315000</v>
      </c>
      <c r="H205" s="205">
        <f t="shared" ca="1" si="30"/>
        <v>197.5</v>
      </c>
      <c r="I205" s="206">
        <f t="shared" ca="1" si="23"/>
        <v>62212500</v>
      </c>
      <c r="J205" s="206">
        <f t="shared" ca="1" si="24"/>
        <v>25200000</v>
      </c>
      <c r="K205" s="207">
        <f t="shared" si="17"/>
        <v>14000000</v>
      </c>
      <c r="L205" s="207">
        <f t="shared" si="18"/>
        <v>2000000</v>
      </c>
      <c r="M205" s="208">
        <f t="shared" ca="1" si="25"/>
        <v>21012500</v>
      </c>
      <c r="N205" s="208">
        <f t="shared" ca="1" si="26"/>
        <v>4412625</v>
      </c>
      <c r="O205" s="208">
        <f t="shared" ca="1" si="27"/>
        <v>16599875</v>
      </c>
      <c r="P205" s="208">
        <f t="shared" ca="1" si="28"/>
        <v>18599875</v>
      </c>
      <c r="Q205" s="209">
        <f t="shared" ca="1" si="29"/>
        <v>73348469.094810411</v>
      </c>
    </row>
    <row r="206" spans="1:17" x14ac:dyDescent="0.25">
      <c r="A206" s="112">
        <v>73</v>
      </c>
      <c r="B206" s="201">
        <f t="shared" ca="1" si="19"/>
        <v>0.42546399192130357</v>
      </c>
      <c r="C206" s="201">
        <f t="shared" ca="1" si="19"/>
        <v>0.22120841726630847</v>
      </c>
      <c r="D206" s="201">
        <f t="shared" ca="1" si="19"/>
        <v>0.94218202910202975</v>
      </c>
      <c r="E206" s="202">
        <f t="shared" ca="1" si="20"/>
        <v>10500000</v>
      </c>
      <c r="F206" s="203">
        <f t="shared" ca="1" si="21"/>
        <v>0.02</v>
      </c>
      <c r="G206" s="204">
        <f t="shared" ca="1" si="22"/>
        <v>210000</v>
      </c>
      <c r="H206" s="205">
        <f t="shared" ca="1" si="30"/>
        <v>197.5</v>
      </c>
      <c r="I206" s="206">
        <f t="shared" ca="1" si="23"/>
        <v>41475000</v>
      </c>
      <c r="J206" s="206">
        <f t="shared" ca="1" si="24"/>
        <v>16800000</v>
      </c>
      <c r="K206" s="207">
        <f t="shared" si="17"/>
        <v>14000000</v>
      </c>
      <c r="L206" s="207">
        <f t="shared" si="18"/>
        <v>2000000</v>
      </c>
      <c r="M206" s="208">
        <f t="shared" ca="1" si="25"/>
        <v>8675000</v>
      </c>
      <c r="N206" s="208">
        <f t="shared" ca="1" si="26"/>
        <v>1821750</v>
      </c>
      <c r="O206" s="208">
        <f t="shared" ca="1" si="27"/>
        <v>6853250</v>
      </c>
      <c r="P206" s="208">
        <f t="shared" ca="1" si="28"/>
        <v>8853250</v>
      </c>
      <c r="Q206" s="209">
        <f t="shared" ca="1" si="29"/>
        <v>24432413.336843953</v>
      </c>
    </row>
    <row r="207" spans="1:17" x14ac:dyDescent="0.25">
      <c r="A207" s="112">
        <v>74</v>
      </c>
      <c r="B207" s="201">
        <f t="shared" ca="1" si="19"/>
        <v>0.96698041004575475</v>
      </c>
      <c r="C207" s="201">
        <f t="shared" ca="1" si="19"/>
        <v>0.51916533092256123</v>
      </c>
      <c r="D207" s="201">
        <f t="shared" ca="1" si="19"/>
        <v>0.77605901997640281</v>
      </c>
      <c r="E207" s="202">
        <f t="shared" ca="1" si="20"/>
        <v>11000000</v>
      </c>
      <c r="F207" s="203">
        <f t="shared" ca="1" si="21"/>
        <v>0.03</v>
      </c>
      <c r="G207" s="204">
        <f t="shared" ca="1" si="22"/>
        <v>330000</v>
      </c>
      <c r="H207" s="205">
        <f t="shared" ca="1" si="30"/>
        <v>198</v>
      </c>
      <c r="I207" s="206">
        <f t="shared" ca="1" si="23"/>
        <v>65340000</v>
      </c>
      <c r="J207" s="206">
        <f t="shared" ca="1" si="24"/>
        <v>26400000</v>
      </c>
      <c r="K207" s="207">
        <f t="shared" si="17"/>
        <v>14000000</v>
      </c>
      <c r="L207" s="207">
        <f t="shared" si="18"/>
        <v>2000000</v>
      </c>
      <c r="M207" s="208">
        <f t="shared" ca="1" si="25"/>
        <v>22940000</v>
      </c>
      <c r="N207" s="208">
        <f t="shared" ca="1" si="26"/>
        <v>4817400</v>
      </c>
      <c r="O207" s="208">
        <f t="shared" ca="1" si="27"/>
        <v>18122600</v>
      </c>
      <c r="P207" s="208">
        <f t="shared" ca="1" si="28"/>
        <v>20122600</v>
      </c>
      <c r="Q207" s="209">
        <f t="shared" ca="1" si="29"/>
        <v>80990673.550614297</v>
      </c>
    </row>
    <row r="208" spans="1:17" x14ac:dyDescent="0.25">
      <c r="A208" s="112">
        <v>75</v>
      </c>
      <c r="B208" s="201">
        <f t="shared" ca="1" si="19"/>
        <v>7.7187358851674714E-2</v>
      </c>
      <c r="C208" s="201">
        <f t="shared" ca="1" si="19"/>
        <v>0.56377718764667317</v>
      </c>
      <c r="D208" s="201">
        <f t="shared" ca="1" si="19"/>
        <v>0.76456180348722624</v>
      </c>
      <c r="E208" s="202">
        <f t="shared" ca="1" si="20"/>
        <v>10000000</v>
      </c>
      <c r="F208" s="203">
        <f t="shared" ca="1" si="21"/>
        <v>0.03</v>
      </c>
      <c r="G208" s="204">
        <f t="shared" ca="1" si="22"/>
        <v>300000</v>
      </c>
      <c r="H208" s="205">
        <f t="shared" ca="1" si="30"/>
        <v>197</v>
      </c>
      <c r="I208" s="206">
        <f t="shared" ca="1" si="23"/>
        <v>59100000</v>
      </c>
      <c r="J208" s="206">
        <f t="shared" ca="1" si="24"/>
        <v>24000000</v>
      </c>
      <c r="K208" s="207">
        <f t="shared" si="17"/>
        <v>14000000</v>
      </c>
      <c r="L208" s="207">
        <f t="shared" si="18"/>
        <v>2000000</v>
      </c>
      <c r="M208" s="208">
        <f t="shared" ca="1" si="25"/>
        <v>19100000</v>
      </c>
      <c r="N208" s="208">
        <f t="shared" ca="1" si="26"/>
        <v>4011000</v>
      </c>
      <c r="O208" s="208">
        <f t="shared" ca="1" si="27"/>
        <v>15089000</v>
      </c>
      <c r="P208" s="208">
        <f t="shared" ca="1" si="28"/>
        <v>17089000</v>
      </c>
      <c r="Q208" s="209">
        <f t="shared" ca="1" si="29"/>
        <v>65765737.047222897</v>
      </c>
    </row>
    <row r="209" spans="1:17" x14ac:dyDescent="0.25">
      <c r="A209" s="112">
        <v>76</v>
      </c>
      <c r="B209" s="201">
        <f t="shared" ca="1" si="19"/>
        <v>0.54528263074466166</v>
      </c>
      <c r="C209" s="201">
        <f t="shared" ca="1" si="19"/>
        <v>0.22603544676978116</v>
      </c>
      <c r="D209" s="201">
        <f t="shared" ca="1" si="19"/>
        <v>0.30688089845388455</v>
      </c>
      <c r="E209" s="202">
        <f t="shared" ca="1" si="20"/>
        <v>10500000</v>
      </c>
      <c r="F209" s="203">
        <f t="shared" ca="1" si="21"/>
        <v>0.02</v>
      </c>
      <c r="G209" s="204">
        <f t="shared" ca="1" si="22"/>
        <v>210000</v>
      </c>
      <c r="H209" s="205">
        <f t="shared" ca="1" si="30"/>
        <v>203.5</v>
      </c>
      <c r="I209" s="206">
        <f t="shared" ca="1" si="23"/>
        <v>42735000</v>
      </c>
      <c r="J209" s="206">
        <f t="shared" ca="1" si="24"/>
        <v>16800000</v>
      </c>
      <c r="K209" s="207">
        <f t="shared" si="17"/>
        <v>14000000</v>
      </c>
      <c r="L209" s="207">
        <f t="shared" si="18"/>
        <v>2000000</v>
      </c>
      <c r="M209" s="208">
        <f t="shared" ca="1" si="25"/>
        <v>9935000</v>
      </c>
      <c r="N209" s="208">
        <f t="shared" ca="1" si="26"/>
        <v>2086350</v>
      </c>
      <c r="O209" s="208">
        <f t="shared" ca="1" si="27"/>
        <v>7848650</v>
      </c>
      <c r="P209" s="208">
        <f t="shared" ca="1" si="28"/>
        <v>9848650</v>
      </c>
      <c r="Q209" s="209">
        <f t="shared" ca="1" si="29"/>
        <v>29428095.627019241</v>
      </c>
    </row>
    <row r="210" spans="1:17" x14ac:dyDescent="0.25">
      <c r="A210" s="112">
        <v>77</v>
      </c>
      <c r="B210" s="201">
        <f t="shared" ca="1" si="19"/>
        <v>0.74956401349431023</v>
      </c>
      <c r="C210" s="201">
        <f t="shared" ca="1" si="19"/>
        <v>0.46826996493334083</v>
      </c>
      <c r="D210" s="201">
        <f t="shared" ca="1" si="19"/>
        <v>4.5738044270663858E-2</v>
      </c>
      <c r="E210" s="202">
        <f t="shared" ca="1" si="20"/>
        <v>10500000</v>
      </c>
      <c r="F210" s="203">
        <f t="shared" ca="1" si="21"/>
        <v>0.03</v>
      </c>
      <c r="G210" s="204">
        <f t="shared" ca="1" si="22"/>
        <v>315000</v>
      </c>
      <c r="H210" s="205">
        <f t="shared" ca="1" si="30"/>
        <v>203.5</v>
      </c>
      <c r="I210" s="206">
        <f t="shared" ca="1" si="23"/>
        <v>64102500</v>
      </c>
      <c r="J210" s="206">
        <f t="shared" ca="1" si="24"/>
        <v>25200000</v>
      </c>
      <c r="K210" s="207">
        <f t="shared" si="17"/>
        <v>14000000</v>
      </c>
      <c r="L210" s="207">
        <f t="shared" si="18"/>
        <v>2000000</v>
      </c>
      <c r="M210" s="208">
        <f t="shared" ca="1" si="25"/>
        <v>22902500</v>
      </c>
      <c r="N210" s="208">
        <f t="shared" ca="1" si="26"/>
        <v>4809525</v>
      </c>
      <c r="O210" s="208">
        <f t="shared" ca="1" si="27"/>
        <v>18092975</v>
      </c>
      <c r="P210" s="208">
        <f t="shared" ca="1" si="28"/>
        <v>20092975</v>
      </c>
      <c r="Q210" s="209">
        <f t="shared" ca="1" si="29"/>
        <v>80841992.53007336</v>
      </c>
    </row>
    <row r="211" spans="1:17" x14ac:dyDescent="0.25">
      <c r="A211" s="112">
        <v>78</v>
      </c>
      <c r="B211" s="201">
        <f t="shared" ca="1" si="19"/>
        <v>4.1196421896036228E-2</v>
      </c>
      <c r="C211" s="201">
        <f t="shared" ca="1" si="19"/>
        <v>0.86340020703295361</v>
      </c>
      <c r="D211" s="201">
        <f t="shared" ca="1" si="19"/>
        <v>0.74413246863473681</v>
      </c>
      <c r="E211" s="202">
        <f t="shared" ca="1" si="20"/>
        <v>10000000</v>
      </c>
      <c r="F211" s="203">
        <f t="shared" ca="1" si="21"/>
        <v>0.05</v>
      </c>
      <c r="G211" s="204">
        <f t="shared" ca="1" si="22"/>
        <v>500000</v>
      </c>
      <c r="H211" s="205">
        <f t="shared" ca="1" si="30"/>
        <v>197</v>
      </c>
      <c r="I211" s="206">
        <f t="shared" ca="1" si="23"/>
        <v>98500000</v>
      </c>
      <c r="J211" s="206">
        <f t="shared" ca="1" si="24"/>
        <v>40000000</v>
      </c>
      <c r="K211" s="207">
        <f t="shared" si="17"/>
        <v>14000000</v>
      </c>
      <c r="L211" s="207">
        <f t="shared" si="18"/>
        <v>2000000</v>
      </c>
      <c r="M211" s="208">
        <f t="shared" ca="1" si="25"/>
        <v>42500000</v>
      </c>
      <c r="N211" s="208">
        <f t="shared" ca="1" si="26"/>
        <v>8925000</v>
      </c>
      <c r="O211" s="208">
        <f t="shared" ca="1" si="27"/>
        <v>33575000</v>
      </c>
      <c r="P211" s="208">
        <f t="shared" ca="1" si="28"/>
        <v>35575000</v>
      </c>
      <c r="Q211" s="209">
        <f t="shared" ca="1" si="29"/>
        <v>158542693.86476415</v>
      </c>
    </row>
    <row r="212" spans="1:17" x14ac:dyDescent="0.25">
      <c r="A212" s="112">
        <v>79</v>
      </c>
      <c r="B212" s="201">
        <f t="shared" ca="1" si="19"/>
        <v>4.9634130045603797E-3</v>
      </c>
      <c r="C212" s="201">
        <f t="shared" ca="1" si="19"/>
        <v>0.79878061179135829</v>
      </c>
      <c r="D212" s="201">
        <f t="shared" ca="1" si="19"/>
        <v>3.2239714143109666E-2</v>
      </c>
      <c r="E212" s="202">
        <f t="shared" ca="1" si="20"/>
        <v>10000000</v>
      </c>
      <c r="F212" s="203">
        <f t="shared" ca="1" si="21"/>
        <v>0.04</v>
      </c>
      <c r="G212" s="204">
        <f t="shared" ca="1" si="22"/>
        <v>400000</v>
      </c>
      <c r="H212" s="205">
        <f t="shared" ca="1" si="30"/>
        <v>203</v>
      </c>
      <c r="I212" s="206">
        <f t="shared" ca="1" si="23"/>
        <v>81200000</v>
      </c>
      <c r="J212" s="206">
        <f t="shared" ca="1" si="24"/>
        <v>32000000</v>
      </c>
      <c r="K212" s="207">
        <f t="shared" si="17"/>
        <v>14000000</v>
      </c>
      <c r="L212" s="207">
        <f t="shared" si="18"/>
        <v>2000000</v>
      </c>
      <c r="M212" s="208">
        <f t="shared" ca="1" si="25"/>
        <v>33200000</v>
      </c>
      <c r="N212" s="208">
        <f t="shared" ca="1" si="26"/>
        <v>6972000</v>
      </c>
      <c r="O212" s="208">
        <f t="shared" ca="1" si="27"/>
        <v>26228000</v>
      </c>
      <c r="P212" s="208">
        <f t="shared" ca="1" si="28"/>
        <v>28228000</v>
      </c>
      <c r="Q212" s="209">
        <f t="shared" ca="1" si="29"/>
        <v>121669800.77061313</v>
      </c>
    </row>
    <row r="213" spans="1:17" x14ac:dyDescent="0.25">
      <c r="A213" s="112">
        <v>80</v>
      </c>
      <c r="B213" s="201">
        <f t="shared" ca="1" si="19"/>
        <v>0.22162927948791999</v>
      </c>
      <c r="C213" s="201">
        <f t="shared" ca="1" si="19"/>
        <v>0.71088687139635931</v>
      </c>
      <c r="D213" s="201">
        <f t="shared" ca="1" si="19"/>
        <v>0.12996720650770777</v>
      </c>
      <c r="E213" s="202">
        <f t="shared" ca="1" si="20"/>
        <v>10500000</v>
      </c>
      <c r="F213" s="203">
        <f t="shared" ca="1" si="21"/>
        <v>0.04</v>
      </c>
      <c r="G213" s="204">
        <f t="shared" ca="1" si="22"/>
        <v>420000</v>
      </c>
      <c r="H213" s="205">
        <f t="shared" ca="1" si="30"/>
        <v>203.5</v>
      </c>
      <c r="I213" s="206">
        <f t="shared" ca="1" si="23"/>
        <v>85470000</v>
      </c>
      <c r="J213" s="206">
        <f t="shared" ca="1" si="24"/>
        <v>33600000</v>
      </c>
      <c r="K213" s="207">
        <f t="shared" si="17"/>
        <v>14000000</v>
      </c>
      <c r="L213" s="207">
        <f t="shared" si="18"/>
        <v>2000000</v>
      </c>
      <c r="M213" s="208">
        <f t="shared" ca="1" si="25"/>
        <v>35870000</v>
      </c>
      <c r="N213" s="208">
        <f t="shared" ca="1" si="26"/>
        <v>7532700</v>
      </c>
      <c r="O213" s="208">
        <f t="shared" ca="1" si="27"/>
        <v>28337300</v>
      </c>
      <c r="P213" s="208">
        <f t="shared" ca="1" si="28"/>
        <v>30337300</v>
      </c>
      <c r="Q213" s="209">
        <f t="shared" ca="1" si="29"/>
        <v>132255889.43312746</v>
      </c>
    </row>
    <row r="214" spans="1:17" x14ac:dyDescent="0.25">
      <c r="A214" s="112">
        <v>81</v>
      </c>
      <c r="B214" s="201">
        <f t="shared" ca="1" si="19"/>
        <v>3.6543452854360003E-2</v>
      </c>
      <c r="C214" s="201">
        <f t="shared" ca="1" si="19"/>
        <v>0.17606419546380603</v>
      </c>
      <c r="D214" s="201">
        <f t="shared" ca="1" si="19"/>
        <v>0.19131548684443311</v>
      </c>
      <c r="E214" s="202">
        <f t="shared" ca="1" si="20"/>
        <v>10000000</v>
      </c>
      <c r="F214" s="203">
        <f t="shared" ca="1" si="21"/>
        <v>0.02</v>
      </c>
      <c r="G214" s="204">
        <f t="shared" ca="1" si="22"/>
        <v>200000</v>
      </c>
      <c r="H214" s="205">
        <f t="shared" ca="1" si="30"/>
        <v>203</v>
      </c>
      <c r="I214" s="206">
        <f t="shared" ca="1" si="23"/>
        <v>40600000</v>
      </c>
      <c r="J214" s="206">
        <f t="shared" ca="1" si="24"/>
        <v>16000000</v>
      </c>
      <c r="K214" s="207">
        <f t="shared" si="17"/>
        <v>14000000</v>
      </c>
      <c r="L214" s="207">
        <f t="shared" si="18"/>
        <v>2000000</v>
      </c>
      <c r="M214" s="208">
        <f t="shared" ca="1" si="25"/>
        <v>8600000</v>
      </c>
      <c r="N214" s="208">
        <f t="shared" ca="1" si="26"/>
        <v>1806000</v>
      </c>
      <c r="O214" s="208">
        <f t="shared" ca="1" si="27"/>
        <v>6794000</v>
      </c>
      <c r="P214" s="208">
        <f t="shared" ca="1" si="28"/>
        <v>8794000</v>
      </c>
      <c r="Q214" s="209">
        <f t="shared" ca="1" si="29"/>
        <v>24135051.295762084</v>
      </c>
    </row>
    <row r="215" spans="1:17" x14ac:dyDescent="0.25">
      <c r="A215" s="112">
        <v>82</v>
      </c>
      <c r="B215" s="201">
        <f t="shared" ca="1" si="19"/>
        <v>0.9560778713000353</v>
      </c>
      <c r="C215" s="201">
        <f t="shared" ca="1" si="19"/>
        <v>0.79517045385877871</v>
      </c>
      <c r="D215" s="201">
        <f t="shared" ca="1" si="19"/>
        <v>0.69157771250011757</v>
      </c>
      <c r="E215" s="202">
        <f t="shared" ca="1" si="20"/>
        <v>11000000</v>
      </c>
      <c r="F215" s="203">
        <f t="shared" ca="1" si="21"/>
        <v>0.04</v>
      </c>
      <c r="G215" s="204">
        <f t="shared" ca="1" si="22"/>
        <v>440000</v>
      </c>
      <c r="H215" s="205">
        <f t="shared" ca="1" si="30"/>
        <v>198</v>
      </c>
      <c r="I215" s="206">
        <f t="shared" ca="1" si="23"/>
        <v>87120000</v>
      </c>
      <c r="J215" s="206">
        <f t="shared" ca="1" si="24"/>
        <v>35200000</v>
      </c>
      <c r="K215" s="207">
        <f t="shared" si="17"/>
        <v>14000000</v>
      </c>
      <c r="L215" s="207">
        <f t="shared" si="18"/>
        <v>2000000</v>
      </c>
      <c r="M215" s="208">
        <f t="shared" ca="1" si="25"/>
        <v>35920000</v>
      </c>
      <c r="N215" s="208">
        <f t="shared" ca="1" si="26"/>
        <v>7543200</v>
      </c>
      <c r="O215" s="208">
        <f t="shared" ca="1" si="27"/>
        <v>28376800</v>
      </c>
      <c r="P215" s="208">
        <f t="shared" ca="1" si="28"/>
        <v>30376800</v>
      </c>
      <c r="Q215" s="209">
        <f t="shared" ca="1" si="29"/>
        <v>132454130.79384872</v>
      </c>
    </row>
    <row r="216" spans="1:17" x14ac:dyDescent="0.25">
      <c r="A216" s="112">
        <v>83</v>
      </c>
      <c r="B216" s="201">
        <f t="shared" ca="1" si="19"/>
        <v>0.32769239233146541</v>
      </c>
      <c r="C216" s="201">
        <f t="shared" ca="1" si="19"/>
        <v>0.83475860721177164</v>
      </c>
      <c r="D216" s="201">
        <f t="shared" ca="1" si="19"/>
        <v>0.28725059512662288</v>
      </c>
      <c r="E216" s="202">
        <f t="shared" ca="1" si="20"/>
        <v>10500000</v>
      </c>
      <c r="F216" s="203">
        <f t="shared" ca="1" si="21"/>
        <v>0.04</v>
      </c>
      <c r="G216" s="204">
        <f t="shared" ca="1" si="22"/>
        <v>420000</v>
      </c>
      <c r="H216" s="205">
        <f t="shared" ca="1" si="30"/>
        <v>203.5</v>
      </c>
      <c r="I216" s="206">
        <f t="shared" ca="1" si="23"/>
        <v>85470000</v>
      </c>
      <c r="J216" s="206">
        <f t="shared" ca="1" si="24"/>
        <v>33600000</v>
      </c>
      <c r="K216" s="207">
        <f t="shared" si="17"/>
        <v>14000000</v>
      </c>
      <c r="L216" s="207">
        <f t="shared" si="18"/>
        <v>2000000</v>
      </c>
      <c r="M216" s="208">
        <f t="shared" ca="1" si="25"/>
        <v>35870000</v>
      </c>
      <c r="N216" s="208">
        <f t="shared" ca="1" si="26"/>
        <v>7532700</v>
      </c>
      <c r="O216" s="208">
        <f t="shared" ca="1" si="27"/>
        <v>28337300</v>
      </c>
      <c r="P216" s="208">
        <f t="shared" ca="1" si="28"/>
        <v>30337300</v>
      </c>
      <c r="Q216" s="209">
        <f t="shared" ca="1" si="29"/>
        <v>132255889.43312746</v>
      </c>
    </row>
    <row r="217" spans="1:17" x14ac:dyDescent="0.25">
      <c r="A217" s="112">
        <v>84</v>
      </c>
      <c r="B217" s="201">
        <f t="shared" ca="1" si="19"/>
        <v>0.64315584523024638</v>
      </c>
      <c r="C217" s="201">
        <f t="shared" ca="1" si="19"/>
        <v>0.40327471335135312</v>
      </c>
      <c r="D217" s="201">
        <f t="shared" ca="1" si="19"/>
        <v>0.24115166234850205</v>
      </c>
      <c r="E217" s="202">
        <f t="shared" ca="1" si="20"/>
        <v>10500000</v>
      </c>
      <c r="F217" s="203">
        <f t="shared" ca="1" si="21"/>
        <v>0.03</v>
      </c>
      <c r="G217" s="204">
        <f t="shared" ca="1" si="22"/>
        <v>315000</v>
      </c>
      <c r="H217" s="205">
        <f t="shared" ca="1" si="30"/>
        <v>203.5</v>
      </c>
      <c r="I217" s="206">
        <f t="shared" ca="1" si="23"/>
        <v>64102500</v>
      </c>
      <c r="J217" s="206">
        <f t="shared" ca="1" si="24"/>
        <v>25200000</v>
      </c>
      <c r="K217" s="207">
        <f t="shared" si="17"/>
        <v>14000000</v>
      </c>
      <c r="L217" s="207">
        <f t="shared" si="18"/>
        <v>2000000</v>
      </c>
      <c r="M217" s="208">
        <f t="shared" ca="1" si="25"/>
        <v>22902500</v>
      </c>
      <c r="N217" s="208">
        <f t="shared" ca="1" si="26"/>
        <v>4809525</v>
      </c>
      <c r="O217" s="208">
        <f t="shared" ca="1" si="27"/>
        <v>18092975</v>
      </c>
      <c r="P217" s="208">
        <f t="shared" ca="1" si="28"/>
        <v>20092975</v>
      </c>
      <c r="Q217" s="209">
        <f t="shared" ca="1" si="29"/>
        <v>80841992.53007336</v>
      </c>
    </row>
    <row r="218" spans="1:17" x14ac:dyDescent="0.25">
      <c r="A218" s="112">
        <v>85</v>
      </c>
      <c r="B218" s="201">
        <f t="shared" ca="1" si="19"/>
        <v>0.33268449704549397</v>
      </c>
      <c r="C218" s="201">
        <f t="shared" ca="1" si="19"/>
        <v>0.18383398015529928</v>
      </c>
      <c r="D218" s="201">
        <f t="shared" ca="1" si="19"/>
        <v>0.6727998788882894</v>
      </c>
      <c r="E218" s="202">
        <f t="shared" ca="1" si="20"/>
        <v>10500000</v>
      </c>
      <c r="F218" s="203">
        <f t="shared" ca="1" si="21"/>
        <v>0.02</v>
      </c>
      <c r="G218" s="204">
        <f t="shared" ca="1" si="22"/>
        <v>210000</v>
      </c>
      <c r="H218" s="205">
        <f t="shared" ca="1" si="30"/>
        <v>197.5</v>
      </c>
      <c r="I218" s="206">
        <f t="shared" ca="1" si="23"/>
        <v>41475000</v>
      </c>
      <c r="J218" s="206">
        <f t="shared" ca="1" si="24"/>
        <v>16800000</v>
      </c>
      <c r="K218" s="207">
        <f t="shared" si="17"/>
        <v>14000000</v>
      </c>
      <c r="L218" s="207">
        <f t="shared" si="18"/>
        <v>2000000</v>
      </c>
      <c r="M218" s="208">
        <f t="shared" ca="1" si="25"/>
        <v>8675000</v>
      </c>
      <c r="N218" s="208">
        <f t="shared" ca="1" si="26"/>
        <v>1821750</v>
      </c>
      <c r="O218" s="208">
        <f t="shared" ca="1" si="27"/>
        <v>6853250</v>
      </c>
      <c r="P218" s="208">
        <f t="shared" ca="1" si="28"/>
        <v>8853250</v>
      </c>
      <c r="Q218" s="209">
        <f t="shared" ca="1" si="29"/>
        <v>24432413.336843953</v>
      </c>
    </row>
    <row r="219" spans="1:17" x14ac:dyDescent="0.25">
      <c r="A219" s="112">
        <v>86</v>
      </c>
      <c r="B219" s="201">
        <f t="shared" ca="1" si="19"/>
        <v>0.90090105247061869</v>
      </c>
      <c r="C219" s="201">
        <f t="shared" ca="1" si="19"/>
        <v>0.51291500527410105</v>
      </c>
      <c r="D219" s="201">
        <f t="shared" ca="1" si="19"/>
        <v>0.44743961634225071</v>
      </c>
      <c r="E219" s="202">
        <f t="shared" ca="1" si="20"/>
        <v>11000000</v>
      </c>
      <c r="F219" s="203">
        <f t="shared" ca="1" si="21"/>
        <v>0.03</v>
      </c>
      <c r="G219" s="204">
        <f t="shared" ca="1" si="22"/>
        <v>330000</v>
      </c>
      <c r="H219" s="205">
        <f t="shared" ca="1" si="30"/>
        <v>204</v>
      </c>
      <c r="I219" s="206">
        <f t="shared" ca="1" si="23"/>
        <v>67320000</v>
      </c>
      <c r="J219" s="206">
        <f t="shared" ca="1" si="24"/>
        <v>26400000</v>
      </c>
      <c r="K219" s="207">
        <f t="shared" si="17"/>
        <v>14000000</v>
      </c>
      <c r="L219" s="207">
        <f t="shared" si="18"/>
        <v>2000000</v>
      </c>
      <c r="M219" s="208">
        <f t="shared" ca="1" si="25"/>
        <v>24920000</v>
      </c>
      <c r="N219" s="208">
        <f t="shared" ca="1" si="26"/>
        <v>5233200</v>
      </c>
      <c r="O219" s="208">
        <f t="shared" ca="1" si="27"/>
        <v>19686800</v>
      </c>
      <c r="P219" s="208">
        <f t="shared" ca="1" si="28"/>
        <v>21686800</v>
      </c>
      <c r="Q219" s="209">
        <f t="shared" ca="1" si="29"/>
        <v>88841031.435175478</v>
      </c>
    </row>
    <row r="220" spans="1:17" x14ac:dyDescent="0.25">
      <c r="A220" s="112">
        <v>87</v>
      </c>
      <c r="B220" s="201">
        <f t="shared" ca="1" si="19"/>
        <v>0.4464227379076251</v>
      </c>
      <c r="C220" s="201">
        <f t="shared" ca="1" si="19"/>
        <v>6.9416004305488999E-2</v>
      </c>
      <c r="D220" s="201">
        <f t="shared" ca="1" si="19"/>
        <v>0.77559238163293276</v>
      </c>
      <c r="E220" s="202">
        <f t="shared" ca="1" si="20"/>
        <v>10500000</v>
      </c>
      <c r="F220" s="203">
        <f t="shared" ca="1" si="21"/>
        <v>0.01</v>
      </c>
      <c r="G220" s="204">
        <f t="shared" ca="1" si="22"/>
        <v>105000</v>
      </c>
      <c r="H220" s="205">
        <f t="shared" ca="1" si="30"/>
        <v>197.5</v>
      </c>
      <c r="I220" s="206">
        <f t="shared" ca="1" si="23"/>
        <v>20737500</v>
      </c>
      <c r="J220" s="206">
        <f t="shared" ca="1" si="24"/>
        <v>8400000</v>
      </c>
      <c r="K220" s="207">
        <f t="shared" si="17"/>
        <v>14000000</v>
      </c>
      <c r="L220" s="207">
        <f t="shared" si="18"/>
        <v>2000000</v>
      </c>
      <c r="M220" s="208">
        <f t="shared" ca="1" si="25"/>
        <v>-3662500</v>
      </c>
      <c r="N220" s="208">
        <f t="shared" ca="1" si="26"/>
        <v>-769125</v>
      </c>
      <c r="O220" s="208">
        <f t="shared" ca="1" si="27"/>
        <v>-2893375</v>
      </c>
      <c r="P220" s="208">
        <f t="shared" ca="1" si="28"/>
        <v>-893375</v>
      </c>
      <c r="Q220" s="209">
        <f t="shared" ca="1" si="29"/>
        <v>-24483642.421122521</v>
      </c>
    </row>
    <row r="221" spans="1:17" x14ac:dyDescent="0.25">
      <c r="A221" s="112">
        <v>88</v>
      </c>
      <c r="B221" s="201">
        <f t="shared" ca="1" si="19"/>
        <v>0.77852984413558268</v>
      </c>
      <c r="C221" s="201">
        <f t="shared" ca="1" si="19"/>
        <v>0.98763813034404913</v>
      </c>
      <c r="D221" s="201">
        <f t="shared" ca="1" si="19"/>
        <v>0.9165657094386368</v>
      </c>
      <c r="E221" s="202">
        <f t="shared" ca="1" si="20"/>
        <v>10500000</v>
      </c>
      <c r="F221" s="203">
        <f t="shared" ca="1" si="21"/>
        <v>0.08</v>
      </c>
      <c r="G221" s="204">
        <f t="shared" ca="1" si="22"/>
        <v>840000</v>
      </c>
      <c r="H221" s="205">
        <f t="shared" ca="1" si="30"/>
        <v>197.5</v>
      </c>
      <c r="I221" s="206">
        <f t="shared" ca="1" si="23"/>
        <v>165900000</v>
      </c>
      <c r="J221" s="206">
        <f t="shared" ca="1" si="24"/>
        <v>67200000</v>
      </c>
      <c r="K221" s="207">
        <f t="shared" si="17"/>
        <v>14000000</v>
      </c>
      <c r="L221" s="207">
        <f t="shared" si="18"/>
        <v>2000000</v>
      </c>
      <c r="M221" s="208">
        <f t="shared" ca="1" si="25"/>
        <v>82700000</v>
      </c>
      <c r="N221" s="208">
        <f t="shared" ca="1" si="26"/>
        <v>17367000</v>
      </c>
      <c r="O221" s="208">
        <f t="shared" ca="1" si="27"/>
        <v>65333000</v>
      </c>
      <c r="P221" s="208">
        <f t="shared" ca="1" si="28"/>
        <v>67333000</v>
      </c>
      <c r="Q221" s="209">
        <f t="shared" ca="1" si="29"/>
        <v>317928747.88464278</v>
      </c>
    </row>
    <row r="222" spans="1:17" x14ac:dyDescent="0.25">
      <c r="A222" s="112">
        <v>89</v>
      </c>
      <c r="B222" s="201">
        <f t="shared" ca="1" si="19"/>
        <v>0.54103030671257057</v>
      </c>
      <c r="C222" s="201">
        <f t="shared" ca="1" si="19"/>
        <v>0.24268300005853605</v>
      </c>
      <c r="D222" s="201">
        <f t="shared" ca="1" si="19"/>
        <v>0.16265802317176159</v>
      </c>
      <c r="E222" s="202">
        <f t="shared" ca="1" si="20"/>
        <v>10500000</v>
      </c>
      <c r="F222" s="203">
        <f t="shared" ca="1" si="21"/>
        <v>0.02</v>
      </c>
      <c r="G222" s="204">
        <f t="shared" ca="1" si="22"/>
        <v>210000</v>
      </c>
      <c r="H222" s="205">
        <f t="shared" ca="1" si="30"/>
        <v>203.5</v>
      </c>
      <c r="I222" s="206">
        <f t="shared" ca="1" si="23"/>
        <v>42735000</v>
      </c>
      <c r="J222" s="206">
        <f t="shared" ca="1" si="24"/>
        <v>16800000</v>
      </c>
      <c r="K222" s="207">
        <f t="shared" si="17"/>
        <v>14000000</v>
      </c>
      <c r="L222" s="207">
        <f t="shared" si="18"/>
        <v>2000000</v>
      </c>
      <c r="M222" s="208">
        <f t="shared" ca="1" si="25"/>
        <v>9935000</v>
      </c>
      <c r="N222" s="208">
        <f t="shared" ca="1" si="26"/>
        <v>2086350</v>
      </c>
      <c r="O222" s="208">
        <f t="shared" ca="1" si="27"/>
        <v>7848650</v>
      </c>
      <c r="P222" s="208">
        <f t="shared" ca="1" si="28"/>
        <v>9848650</v>
      </c>
      <c r="Q222" s="209">
        <f t="shared" ca="1" si="29"/>
        <v>29428095.627019241</v>
      </c>
    </row>
    <row r="223" spans="1:17" x14ac:dyDescent="0.25">
      <c r="A223" s="112">
        <v>90</v>
      </c>
      <c r="B223" s="201">
        <f t="shared" ca="1" si="19"/>
        <v>0.25452202617863118</v>
      </c>
      <c r="C223" s="201">
        <f t="shared" ca="1" si="19"/>
        <v>0.26001355109978508</v>
      </c>
      <c r="D223" s="201">
        <f t="shared" ca="1" si="19"/>
        <v>0.94782161951221289</v>
      </c>
      <c r="E223" s="202">
        <f t="shared" ca="1" si="20"/>
        <v>10500000</v>
      </c>
      <c r="F223" s="203">
        <f t="shared" ca="1" si="21"/>
        <v>0.02</v>
      </c>
      <c r="G223" s="204">
        <f t="shared" ca="1" si="22"/>
        <v>210000</v>
      </c>
      <c r="H223" s="205">
        <f t="shared" ca="1" si="30"/>
        <v>197.5</v>
      </c>
      <c r="I223" s="206">
        <f t="shared" ca="1" si="23"/>
        <v>41475000</v>
      </c>
      <c r="J223" s="206">
        <f t="shared" ca="1" si="24"/>
        <v>16800000</v>
      </c>
      <c r="K223" s="207">
        <f t="shared" si="17"/>
        <v>14000000</v>
      </c>
      <c r="L223" s="207">
        <f t="shared" si="18"/>
        <v>2000000</v>
      </c>
      <c r="M223" s="208">
        <f t="shared" ca="1" si="25"/>
        <v>8675000</v>
      </c>
      <c r="N223" s="208">
        <f t="shared" ca="1" si="26"/>
        <v>1821750</v>
      </c>
      <c r="O223" s="208">
        <f t="shared" ca="1" si="27"/>
        <v>6853250</v>
      </c>
      <c r="P223" s="208">
        <f t="shared" ca="1" si="28"/>
        <v>8853250</v>
      </c>
      <c r="Q223" s="209">
        <f t="shared" ca="1" si="29"/>
        <v>24432413.336843953</v>
      </c>
    </row>
    <row r="224" spans="1:17" x14ac:dyDescent="0.25">
      <c r="A224" s="112">
        <v>91</v>
      </c>
      <c r="B224" s="201">
        <f t="shared" ca="1" si="19"/>
        <v>0.28427288531333095</v>
      </c>
      <c r="C224" s="201">
        <f t="shared" ca="1" si="19"/>
        <v>0.67825589832164546</v>
      </c>
      <c r="D224" s="201">
        <f t="shared" ca="1" si="19"/>
        <v>0.9023694893743055</v>
      </c>
      <c r="E224" s="202">
        <f t="shared" ca="1" si="20"/>
        <v>10500000</v>
      </c>
      <c r="F224" s="203">
        <f t="shared" ca="1" si="21"/>
        <v>0.04</v>
      </c>
      <c r="G224" s="204">
        <f t="shared" ca="1" si="22"/>
        <v>420000</v>
      </c>
      <c r="H224" s="205">
        <f t="shared" ca="1" si="30"/>
        <v>197.5</v>
      </c>
      <c r="I224" s="206">
        <f t="shared" ca="1" si="23"/>
        <v>82950000</v>
      </c>
      <c r="J224" s="206">
        <f t="shared" ca="1" si="24"/>
        <v>33600000</v>
      </c>
      <c r="K224" s="207">
        <f t="shared" si="17"/>
        <v>14000000</v>
      </c>
      <c r="L224" s="207">
        <f t="shared" si="18"/>
        <v>2000000</v>
      </c>
      <c r="M224" s="208">
        <f t="shared" ca="1" si="25"/>
        <v>33350000</v>
      </c>
      <c r="N224" s="208">
        <f t="shared" ca="1" si="26"/>
        <v>7003500</v>
      </c>
      <c r="O224" s="208">
        <f t="shared" ca="1" si="27"/>
        <v>26346500</v>
      </c>
      <c r="P224" s="208">
        <f t="shared" ca="1" si="28"/>
        <v>28346500</v>
      </c>
      <c r="Q224" s="209">
        <f t="shared" ca="1" si="29"/>
        <v>122264524.85277689</v>
      </c>
    </row>
    <row r="225" spans="1:17" x14ac:dyDescent="0.25">
      <c r="A225" s="112">
        <v>92</v>
      </c>
      <c r="B225" s="201">
        <f t="shared" ca="1" si="19"/>
        <v>0.21862993128024744</v>
      </c>
      <c r="C225" s="201">
        <f t="shared" ca="1" si="19"/>
        <v>0.62055294095856894</v>
      </c>
      <c r="D225" s="201">
        <f t="shared" ca="1" si="19"/>
        <v>0.50171255861977804</v>
      </c>
      <c r="E225" s="202">
        <f t="shared" ca="1" si="20"/>
        <v>10500000</v>
      </c>
      <c r="F225" s="203">
        <f t="shared" ca="1" si="21"/>
        <v>0.04</v>
      </c>
      <c r="G225" s="204">
        <f t="shared" ca="1" si="22"/>
        <v>420000</v>
      </c>
      <c r="H225" s="205">
        <f t="shared" ca="1" si="30"/>
        <v>197.5</v>
      </c>
      <c r="I225" s="206">
        <f t="shared" ca="1" si="23"/>
        <v>82950000</v>
      </c>
      <c r="J225" s="206">
        <f t="shared" ca="1" si="24"/>
        <v>33600000</v>
      </c>
      <c r="K225" s="207">
        <f t="shared" si="17"/>
        <v>14000000</v>
      </c>
      <c r="L225" s="207">
        <f t="shared" si="18"/>
        <v>2000000</v>
      </c>
      <c r="M225" s="208">
        <f t="shared" ca="1" si="25"/>
        <v>33350000</v>
      </c>
      <c r="N225" s="208">
        <f t="shared" ca="1" si="26"/>
        <v>7003500</v>
      </c>
      <c r="O225" s="208">
        <f t="shared" ca="1" si="27"/>
        <v>26346500</v>
      </c>
      <c r="P225" s="208">
        <f t="shared" ca="1" si="28"/>
        <v>28346500</v>
      </c>
      <c r="Q225" s="209">
        <f t="shared" ca="1" si="29"/>
        <v>122264524.85277689</v>
      </c>
    </row>
    <row r="226" spans="1:17" x14ac:dyDescent="0.25">
      <c r="A226" s="112">
        <v>93</v>
      </c>
      <c r="B226" s="201">
        <f t="shared" ca="1" si="19"/>
        <v>0.41493566753561828</v>
      </c>
      <c r="C226" s="201">
        <f t="shared" ca="1" si="19"/>
        <v>0.92010730962572551</v>
      </c>
      <c r="D226" s="201">
        <f t="shared" ca="1" si="19"/>
        <v>0.95162948332914898</v>
      </c>
      <c r="E226" s="202">
        <f t="shared" ca="1" si="20"/>
        <v>10500000</v>
      </c>
      <c r="F226" s="203">
        <f t="shared" ca="1" si="21"/>
        <v>0.05</v>
      </c>
      <c r="G226" s="204">
        <f t="shared" ca="1" si="22"/>
        <v>525000</v>
      </c>
      <c r="H226" s="205">
        <f t="shared" ca="1" si="30"/>
        <v>197.5</v>
      </c>
      <c r="I226" s="206">
        <f t="shared" ca="1" si="23"/>
        <v>103687500</v>
      </c>
      <c r="J226" s="206">
        <f t="shared" ca="1" si="24"/>
        <v>42000000</v>
      </c>
      <c r="K226" s="207">
        <f t="shared" si="17"/>
        <v>14000000</v>
      </c>
      <c r="L226" s="207">
        <f t="shared" si="18"/>
        <v>2000000</v>
      </c>
      <c r="M226" s="208">
        <f t="shared" ca="1" si="25"/>
        <v>45687500</v>
      </c>
      <c r="N226" s="208">
        <f t="shared" ca="1" si="26"/>
        <v>9594375</v>
      </c>
      <c r="O226" s="208">
        <f t="shared" ca="1" si="27"/>
        <v>36093125</v>
      </c>
      <c r="P226" s="208">
        <f t="shared" ca="1" si="28"/>
        <v>38093125</v>
      </c>
      <c r="Q226" s="209">
        <f t="shared" ca="1" si="29"/>
        <v>171180580.61074334</v>
      </c>
    </row>
    <row r="227" spans="1:17" x14ac:dyDescent="0.25">
      <c r="A227" s="112">
        <v>94</v>
      </c>
      <c r="B227" s="201">
        <f t="shared" ca="1" si="19"/>
        <v>9.7261961335378677E-2</v>
      </c>
      <c r="C227" s="201">
        <f t="shared" ca="1" si="19"/>
        <v>0.603618626949601</v>
      </c>
      <c r="D227" s="201">
        <f t="shared" ca="1" si="19"/>
        <v>0.70544462155682175</v>
      </c>
      <c r="E227" s="202">
        <f t="shared" ca="1" si="20"/>
        <v>10000000</v>
      </c>
      <c r="F227" s="203">
        <f t="shared" ca="1" si="21"/>
        <v>0.04</v>
      </c>
      <c r="G227" s="204">
        <f t="shared" ca="1" si="22"/>
        <v>400000</v>
      </c>
      <c r="H227" s="205">
        <f t="shared" ca="1" si="30"/>
        <v>197</v>
      </c>
      <c r="I227" s="206">
        <f t="shared" ca="1" si="23"/>
        <v>78800000</v>
      </c>
      <c r="J227" s="206">
        <f t="shared" ca="1" si="24"/>
        <v>32000000</v>
      </c>
      <c r="K227" s="207">
        <f t="shared" si="17"/>
        <v>14000000</v>
      </c>
      <c r="L227" s="207">
        <f t="shared" si="18"/>
        <v>2000000</v>
      </c>
      <c r="M227" s="208">
        <f t="shared" ca="1" si="25"/>
        <v>30800000</v>
      </c>
      <c r="N227" s="208">
        <f t="shared" ca="1" si="26"/>
        <v>6468000</v>
      </c>
      <c r="O227" s="208">
        <f t="shared" ca="1" si="27"/>
        <v>24332000</v>
      </c>
      <c r="P227" s="208">
        <f t="shared" ca="1" si="28"/>
        <v>26332000</v>
      </c>
      <c r="Q227" s="209">
        <f t="shared" ca="1" si="29"/>
        <v>112154215.45599353</v>
      </c>
    </row>
    <row r="228" spans="1:17" x14ac:dyDescent="0.25">
      <c r="A228" s="112">
        <v>95</v>
      </c>
      <c r="B228" s="201">
        <f t="shared" ca="1" si="19"/>
        <v>0.79109582004770895</v>
      </c>
      <c r="C228" s="201">
        <f t="shared" ca="1" si="19"/>
        <v>0.34352497237898927</v>
      </c>
      <c r="D228" s="201">
        <f t="shared" ca="1" si="19"/>
        <v>0.74980740776448274</v>
      </c>
      <c r="E228" s="202">
        <f t="shared" ca="1" si="20"/>
        <v>10500000</v>
      </c>
      <c r="F228" s="203">
        <f t="shared" ca="1" si="21"/>
        <v>0.03</v>
      </c>
      <c r="G228" s="204">
        <f t="shared" ca="1" si="22"/>
        <v>315000</v>
      </c>
      <c r="H228" s="205">
        <f t="shared" ca="1" si="30"/>
        <v>197.5</v>
      </c>
      <c r="I228" s="206">
        <f t="shared" ca="1" si="23"/>
        <v>62212500</v>
      </c>
      <c r="J228" s="206">
        <f t="shared" ca="1" si="24"/>
        <v>25200000</v>
      </c>
      <c r="K228" s="207">
        <f t="shared" si="17"/>
        <v>14000000</v>
      </c>
      <c r="L228" s="207">
        <f t="shared" si="18"/>
        <v>2000000</v>
      </c>
      <c r="M228" s="208">
        <f t="shared" ca="1" si="25"/>
        <v>21012500</v>
      </c>
      <c r="N228" s="208">
        <f t="shared" ca="1" si="26"/>
        <v>4412625</v>
      </c>
      <c r="O228" s="208">
        <f t="shared" ca="1" si="27"/>
        <v>16599875</v>
      </c>
      <c r="P228" s="208">
        <f t="shared" ca="1" si="28"/>
        <v>18599875</v>
      </c>
      <c r="Q228" s="209">
        <f t="shared" ca="1" si="29"/>
        <v>73348469.094810411</v>
      </c>
    </row>
    <row r="229" spans="1:17" x14ac:dyDescent="0.25">
      <c r="A229" s="112">
        <v>96</v>
      </c>
      <c r="B229" s="201">
        <f t="shared" ca="1" si="19"/>
        <v>0.17921507141476578</v>
      </c>
      <c r="C229" s="201">
        <f t="shared" ca="1" si="19"/>
        <v>0.61345115082476154</v>
      </c>
      <c r="D229" s="201">
        <f t="shared" ca="1" si="19"/>
        <v>0.11546048683412546</v>
      </c>
      <c r="E229" s="202">
        <f t="shared" ca="1" si="20"/>
        <v>10000000</v>
      </c>
      <c r="F229" s="203">
        <f t="shared" ca="1" si="21"/>
        <v>0.04</v>
      </c>
      <c r="G229" s="204">
        <f t="shared" ca="1" si="22"/>
        <v>400000</v>
      </c>
      <c r="H229" s="205">
        <f t="shared" ca="1" si="30"/>
        <v>203</v>
      </c>
      <c r="I229" s="206">
        <f t="shared" ca="1" si="23"/>
        <v>81200000</v>
      </c>
      <c r="J229" s="206">
        <f t="shared" ca="1" si="24"/>
        <v>32000000</v>
      </c>
      <c r="K229" s="207">
        <f t="shared" si="17"/>
        <v>14000000</v>
      </c>
      <c r="L229" s="207">
        <f t="shared" si="18"/>
        <v>2000000</v>
      </c>
      <c r="M229" s="208">
        <f t="shared" ca="1" si="25"/>
        <v>33200000</v>
      </c>
      <c r="N229" s="208">
        <f t="shared" ca="1" si="26"/>
        <v>6972000</v>
      </c>
      <c r="O229" s="208">
        <f t="shared" ca="1" si="27"/>
        <v>26228000</v>
      </c>
      <c r="P229" s="208">
        <f t="shared" ca="1" si="28"/>
        <v>28228000</v>
      </c>
      <c r="Q229" s="209">
        <f t="shared" ca="1" si="29"/>
        <v>121669800.77061313</v>
      </c>
    </row>
    <row r="230" spans="1:17" x14ac:dyDescent="0.25">
      <c r="A230" s="112">
        <v>97</v>
      </c>
      <c r="B230" s="201">
        <f t="shared" ca="1" si="19"/>
        <v>0.23741871191307695</v>
      </c>
      <c r="C230" s="201">
        <f t="shared" ca="1" si="19"/>
        <v>0.89943905289575454</v>
      </c>
      <c r="D230" s="201">
        <f t="shared" ca="1" si="19"/>
        <v>0.21934895734869209</v>
      </c>
      <c r="E230" s="202">
        <f t="shared" ca="1" si="20"/>
        <v>10500000</v>
      </c>
      <c r="F230" s="203">
        <f t="shared" ca="1" si="21"/>
        <v>0.05</v>
      </c>
      <c r="G230" s="204">
        <f t="shared" ca="1" si="22"/>
        <v>525000</v>
      </c>
      <c r="H230" s="205">
        <f t="shared" ca="1" si="30"/>
        <v>203.5</v>
      </c>
      <c r="I230" s="206">
        <f t="shared" ca="1" si="23"/>
        <v>106837500</v>
      </c>
      <c r="J230" s="206">
        <f t="shared" ca="1" si="24"/>
        <v>42000000</v>
      </c>
      <c r="K230" s="207">
        <f t="shared" si="17"/>
        <v>14000000</v>
      </c>
      <c r="L230" s="207">
        <f t="shared" si="18"/>
        <v>2000000</v>
      </c>
      <c r="M230" s="208">
        <f t="shared" ca="1" si="25"/>
        <v>48837500</v>
      </c>
      <c r="N230" s="208">
        <f t="shared" ca="1" si="26"/>
        <v>10255875</v>
      </c>
      <c r="O230" s="208">
        <f t="shared" ca="1" si="27"/>
        <v>38581625</v>
      </c>
      <c r="P230" s="208">
        <f t="shared" ca="1" si="28"/>
        <v>40581625</v>
      </c>
      <c r="Q230" s="209">
        <f t="shared" ca="1" si="29"/>
        <v>183669786.33618161</v>
      </c>
    </row>
    <row r="231" spans="1:17" x14ac:dyDescent="0.25">
      <c r="A231" s="112">
        <v>98</v>
      </c>
      <c r="B231" s="201">
        <f t="shared" ca="1" si="19"/>
        <v>0.67761833167144403</v>
      </c>
      <c r="C231" s="201">
        <f t="shared" ca="1" si="19"/>
        <v>0.50647838947461665</v>
      </c>
      <c r="D231" s="201">
        <f t="shared" ca="1" si="19"/>
        <v>0.86390166191137396</v>
      </c>
      <c r="E231" s="202">
        <f t="shared" ca="1" si="20"/>
        <v>10500000</v>
      </c>
      <c r="F231" s="203">
        <f t="shared" ca="1" si="21"/>
        <v>0.03</v>
      </c>
      <c r="G231" s="204">
        <f t="shared" ca="1" si="22"/>
        <v>315000</v>
      </c>
      <c r="H231" s="205">
        <f t="shared" ca="1" si="30"/>
        <v>197.5</v>
      </c>
      <c r="I231" s="206">
        <f t="shared" ca="1" si="23"/>
        <v>62212500</v>
      </c>
      <c r="J231" s="206">
        <f t="shared" ca="1" si="24"/>
        <v>25200000</v>
      </c>
      <c r="K231" s="207">
        <f t="shared" si="17"/>
        <v>14000000</v>
      </c>
      <c r="L231" s="207">
        <f t="shared" si="18"/>
        <v>2000000</v>
      </c>
      <c r="M231" s="208">
        <f t="shared" ca="1" si="25"/>
        <v>21012500</v>
      </c>
      <c r="N231" s="208">
        <f t="shared" ca="1" si="26"/>
        <v>4412625</v>
      </c>
      <c r="O231" s="208">
        <f t="shared" ca="1" si="27"/>
        <v>16599875</v>
      </c>
      <c r="P231" s="208">
        <f t="shared" ca="1" si="28"/>
        <v>18599875</v>
      </c>
      <c r="Q231" s="209">
        <f t="shared" ca="1" si="29"/>
        <v>73348469.094810411</v>
      </c>
    </row>
    <row r="232" spans="1:17" x14ac:dyDescent="0.25">
      <c r="A232" s="112">
        <v>99</v>
      </c>
      <c r="B232" s="201">
        <f t="shared" ca="1" si="19"/>
        <v>0.84414195340827203</v>
      </c>
      <c r="C232" s="201">
        <f t="shared" ca="1" si="19"/>
        <v>0.88100977209394327</v>
      </c>
      <c r="D232" s="201">
        <f t="shared" ca="1" si="19"/>
        <v>0.75062158358872499</v>
      </c>
      <c r="E232" s="202">
        <f t="shared" ca="1" si="20"/>
        <v>11000000</v>
      </c>
      <c r="F232" s="203">
        <f t="shared" ca="1" si="21"/>
        <v>0.05</v>
      </c>
      <c r="G232" s="204">
        <f t="shared" ca="1" si="22"/>
        <v>550000</v>
      </c>
      <c r="H232" s="205">
        <f t="shared" ca="1" si="30"/>
        <v>198</v>
      </c>
      <c r="I232" s="206">
        <f t="shared" ca="1" si="23"/>
        <v>108900000</v>
      </c>
      <c r="J232" s="206">
        <f t="shared" ca="1" si="24"/>
        <v>44000000</v>
      </c>
      <c r="K232" s="207">
        <f t="shared" si="17"/>
        <v>14000000</v>
      </c>
      <c r="L232" s="207">
        <f t="shared" si="18"/>
        <v>2000000</v>
      </c>
      <c r="M232" s="208">
        <f t="shared" ca="1" si="25"/>
        <v>48900000</v>
      </c>
      <c r="N232" s="208">
        <f t="shared" ca="1" si="26"/>
        <v>10269000</v>
      </c>
      <c r="O232" s="208">
        <f t="shared" ca="1" si="27"/>
        <v>38631000</v>
      </c>
      <c r="P232" s="208">
        <f t="shared" ca="1" si="28"/>
        <v>40631000</v>
      </c>
      <c r="Q232" s="209">
        <f t="shared" ca="1" si="29"/>
        <v>183917588.03708315</v>
      </c>
    </row>
    <row r="233" spans="1:17" x14ac:dyDescent="0.25">
      <c r="A233" s="112">
        <v>100</v>
      </c>
      <c r="B233" s="201">
        <f t="shared" ca="1" si="19"/>
        <v>0.52019436010693165</v>
      </c>
      <c r="C233" s="201">
        <f t="shared" ca="1" si="19"/>
        <v>0.63595929314874278</v>
      </c>
      <c r="D233" s="201">
        <f t="shared" ca="1" si="19"/>
        <v>0.58636211672890182</v>
      </c>
      <c r="E233" s="202">
        <f t="shared" ca="1" si="20"/>
        <v>10500000</v>
      </c>
      <c r="F233" s="203">
        <f t="shared" ca="1" si="21"/>
        <v>0.04</v>
      </c>
      <c r="G233" s="204">
        <f t="shared" ca="1" si="22"/>
        <v>420000</v>
      </c>
      <c r="H233" s="205">
        <f t="shared" ca="1" si="30"/>
        <v>197.5</v>
      </c>
      <c r="I233" s="206">
        <f t="shared" ca="1" si="23"/>
        <v>82950000</v>
      </c>
      <c r="J233" s="206">
        <f t="shared" ca="1" si="24"/>
        <v>33600000</v>
      </c>
      <c r="K233" s="207">
        <f t="shared" si="17"/>
        <v>14000000</v>
      </c>
      <c r="L233" s="207">
        <f t="shared" si="18"/>
        <v>2000000</v>
      </c>
      <c r="M233" s="208">
        <f t="shared" ca="1" si="25"/>
        <v>33350000</v>
      </c>
      <c r="N233" s="208">
        <f t="shared" ca="1" si="26"/>
        <v>7003500</v>
      </c>
      <c r="O233" s="208">
        <f t="shared" ca="1" si="27"/>
        <v>26346500</v>
      </c>
      <c r="P233" s="208">
        <f t="shared" ca="1" si="28"/>
        <v>28346500</v>
      </c>
      <c r="Q233" s="209">
        <f t="shared" ca="1" si="29"/>
        <v>122264524.85277689</v>
      </c>
    </row>
    <row r="234" spans="1:17" x14ac:dyDescent="0.25">
      <c r="A234" s="112">
        <v>101</v>
      </c>
      <c r="B234" s="201">
        <f t="shared" ca="1" si="19"/>
        <v>0.3471719350085255</v>
      </c>
      <c r="C234" s="201">
        <f t="shared" ca="1" si="19"/>
        <v>0.52705612579055305</v>
      </c>
      <c r="D234" s="201">
        <f t="shared" ca="1" si="19"/>
        <v>0.3080924137286003</v>
      </c>
      <c r="E234" s="202">
        <f t="shared" ca="1" si="20"/>
        <v>10500000</v>
      </c>
      <c r="F234" s="203">
        <f t="shared" ca="1" si="21"/>
        <v>0.03</v>
      </c>
      <c r="G234" s="204">
        <f t="shared" ca="1" si="22"/>
        <v>315000</v>
      </c>
      <c r="H234" s="205">
        <f t="shared" ca="1" si="30"/>
        <v>203.5</v>
      </c>
      <c r="I234" s="206">
        <f t="shared" ca="1" si="23"/>
        <v>64102500</v>
      </c>
      <c r="J234" s="206">
        <f t="shared" ca="1" si="24"/>
        <v>25200000</v>
      </c>
      <c r="K234" s="207">
        <f t="shared" si="17"/>
        <v>14000000</v>
      </c>
      <c r="L234" s="207">
        <f t="shared" si="18"/>
        <v>2000000</v>
      </c>
      <c r="M234" s="208">
        <f t="shared" ca="1" si="25"/>
        <v>22902500</v>
      </c>
      <c r="N234" s="208">
        <f t="shared" ca="1" si="26"/>
        <v>4809525</v>
      </c>
      <c r="O234" s="208">
        <f t="shared" ca="1" si="27"/>
        <v>18092975</v>
      </c>
      <c r="P234" s="208">
        <f t="shared" ca="1" si="28"/>
        <v>20092975</v>
      </c>
      <c r="Q234" s="209">
        <f t="shared" ca="1" si="29"/>
        <v>80841992.53007336</v>
      </c>
    </row>
    <row r="235" spans="1:17" x14ac:dyDescent="0.25">
      <c r="A235" s="112">
        <v>102</v>
      </c>
      <c r="B235" s="201">
        <f t="shared" ca="1" si="19"/>
        <v>0.79841116271144275</v>
      </c>
      <c r="C235" s="201">
        <f t="shared" ca="1" si="19"/>
        <v>0.28290025589930634</v>
      </c>
      <c r="D235" s="201">
        <f t="shared" ca="1" si="19"/>
        <v>0.9318077438745006</v>
      </c>
      <c r="E235" s="202">
        <f t="shared" ca="1" si="20"/>
        <v>10500000</v>
      </c>
      <c r="F235" s="203">
        <f t="shared" ca="1" si="21"/>
        <v>0.02</v>
      </c>
      <c r="G235" s="204">
        <f t="shared" ca="1" si="22"/>
        <v>210000</v>
      </c>
      <c r="H235" s="205">
        <f t="shared" ca="1" si="30"/>
        <v>197.5</v>
      </c>
      <c r="I235" s="206">
        <f t="shared" ca="1" si="23"/>
        <v>41475000</v>
      </c>
      <c r="J235" s="206">
        <f t="shared" ca="1" si="24"/>
        <v>16800000</v>
      </c>
      <c r="K235" s="207">
        <f t="shared" si="17"/>
        <v>14000000</v>
      </c>
      <c r="L235" s="207">
        <f t="shared" si="18"/>
        <v>2000000</v>
      </c>
      <c r="M235" s="208">
        <f t="shared" ca="1" si="25"/>
        <v>8675000</v>
      </c>
      <c r="N235" s="208">
        <f t="shared" ca="1" si="26"/>
        <v>1821750</v>
      </c>
      <c r="O235" s="208">
        <f t="shared" ca="1" si="27"/>
        <v>6853250</v>
      </c>
      <c r="P235" s="208">
        <f t="shared" ca="1" si="28"/>
        <v>8853250</v>
      </c>
      <c r="Q235" s="209">
        <f t="shared" ca="1" si="29"/>
        <v>24432413.336843953</v>
      </c>
    </row>
    <row r="236" spans="1:17" x14ac:dyDescent="0.25">
      <c r="A236" s="112">
        <v>103</v>
      </c>
      <c r="B236" s="201">
        <f t="shared" ca="1" si="19"/>
        <v>0.90628890815267538</v>
      </c>
      <c r="C236" s="201">
        <f t="shared" ca="1" si="19"/>
        <v>0.77566784659113963</v>
      </c>
      <c r="D236" s="201">
        <f t="shared" ca="1" si="19"/>
        <v>0.32030476312622724</v>
      </c>
      <c r="E236" s="202">
        <f t="shared" ca="1" si="20"/>
        <v>11000000</v>
      </c>
      <c r="F236" s="203">
        <f t="shared" ca="1" si="21"/>
        <v>0.04</v>
      </c>
      <c r="G236" s="204">
        <f t="shared" ca="1" si="22"/>
        <v>440000</v>
      </c>
      <c r="H236" s="205">
        <f t="shared" ca="1" si="30"/>
        <v>204</v>
      </c>
      <c r="I236" s="206">
        <f t="shared" ca="1" si="23"/>
        <v>89760000</v>
      </c>
      <c r="J236" s="206">
        <f t="shared" ca="1" si="24"/>
        <v>35200000</v>
      </c>
      <c r="K236" s="207">
        <f t="shared" si="17"/>
        <v>14000000</v>
      </c>
      <c r="L236" s="207">
        <f t="shared" si="18"/>
        <v>2000000</v>
      </c>
      <c r="M236" s="208">
        <f t="shared" ca="1" si="25"/>
        <v>38560000</v>
      </c>
      <c r="N236" s="208">
        <f t="shared" ca="1" si="26"/>
        <v>8097600</v>
      </c>
      <c r="O236" s="208">
        <f t="shared" ca="1" si="27"/>
        <v>30462400</v>
      </c>
      <c r="P236" s="208">
        <f t="shared" ca="1" si="28"/>
        <v>32462400</v>
      </c>
      <c r="Q236" s="209">
        <f t="shared" ca="1" si="29"/>
        <v>142921274.63993031</v>
      </c>
    </row>
    <row r="237" spans="1:17" x14ac:dyDescent="0.25">
      <c r="A237" s="112">
        <v>104</v>
      </c>
      <c r="B237" s="201">
        <f t="shared" ca="1" si="19"/>
        <v>0.32829093817374633</v>
      </c>
      <c r="C237" s="201">
        <f t="shared" ca="1" si="19"/>
        <v>0.68715389033322061</v>
      </c>
      <c r="D237" s="201">
        <f t="shared" ca="1" si="19"/>
        <v>5.4807380279080831E-2</v>
      </c>
      <c r="E237" s="202">
        <f t="shared" ca="1" si="20"/>
        <v>10500000</v>
      </c>
      <c r="F237" s="203">
        <f t="shared" ca="1" si="21"/>
        <v>0.04</v>
      </c>
      <c r="G237" s="204">
        <f t="shared" ca="1" si="22"/>
        <v>420000</v>
      </c>
      <c r="H237" s="205">
        <f t="shared" ca="1" si="30"/>
        <v>203.5</v>
      </c>
      <c r="I237" s="206">
        <f t="shared" ca="1" si="23"/>
        <v>85470000</v>
      </c>
      <c r="J237" s="206">
        <f t="shared" ca="1" si="24"/>
        <v>33600000</v>
      </c>
      <c r="K237" s="207">
        <f t="shared" si="17"/>
        <v>14000000</v>
      </c>
      <c r="L237" s="207">
        <f t="shared" si="18"/>
        <v>2000000</v>
      </c>
      <c r="M237" s="208">
        <f t="shared" ca="1" si="25"/>
        <v>35870000</v>
      </c>
      <c r="N237" s="208">
        <f t="shared" ca="1" si="26"/>
        <v>7532700</v>
      </c>
      <c r="O237" s="208">
        <f t="shared" ca="1" si="27"/>
        <v>28337300</v>
      </c>
      <c r="P237" s="208">
        <f t="shared" ca="1" si="28"/>
        <v>30337300</v>
      </c>
      <c r="Q237" s="209">
        <f t="shared" ca="1" si="29"/>
        <v>132255889.43312746</v>
      </c>
    </row>
    <row r="238" spans="1:17" x14ac:dyDescent="0.25">
      <c r="A238" s="112">
        <v>105</v>
      </c>
      <c r="B238" s="201">
        <f t="shared" ca="1" si="19"/>
        <v>0.7576325244935217</v>
      </c>
      <c r="C238" s="201">
        <f t="shared" ca="1" si="19"/>
        <v>0.68091567099588513</v>
      </c>
      <c r="D238" s="201">
        <f t="shared" ca="1" si="19"/>
        <v>0.43751552562916518</v>
      </c>
      <c r="E238" s="202">
        <f t="shared" ca="1" si="20"/>
        <v>10500000</v>
      </c>
      <c r="F238" s="203">
        <f t="shared" ca="1" si="21"/>
        <v>0.04</v>
      </c>
      <c r="G238" s="204">
        <f t="shared" ca="1" si="22"/>
        <v>420000</v>
      </c>
      <c r="H238" s="205">
        <f t="shared" ca="1" si="30"/>
        <v>203.5</v>
      </c>
      <c r="I238" s="206">
        <f t="shared" ca="1" si="23"/>
        <v>85470000</v>
      </c>
      <c r="J238" s="206">
        <f t="shared" ca="1" si="24"/>
        <v>33600000</v>
      </c>
      <c r="K238" s="207">
        <f t="shared" si="17"/>
        <v>14000000</v>
      </c>
      <c r="L238" s="207">
        <f t="shared" si="18"/>
        <v>2000000</v>
      </c>
      <c r="M238" s="208">
        <f t="shared" ca="1" si="25"/>
        <v>35870000</v>
      </c>
      <c r="N238" s="208">
        <f t="shared" ca="1" si="26"/>
        <v>7532700</v>
      </c>
      <c r="O238" s="208">
        <f t="shared" ca="1" si="27"/>
        <v>28337300</v>
      </c>
      <c r="P238" s="208">
        <f t="shared" ca="1" si="28"/>
        <v>30337300</v>
      </c>
      <c r="Q238" s="209">
        <f t="shared" ca="1" si="29"/>
        <v>132255889.43312746</v>
      </c>
    </row>
    <row r="239" spans="1:17" x14ac:dyDescent="0.25">
      <c r="A239" s="112">
        <v>106</v>
      </c>
      <c r="B239" s="201">
        <f t="shared" ca="1" si="19"/>
        <v>0.13994913028684919</v>
      </c>
      <c r="C239" s="201">
        <f t="shared" ca="1" si="19"/>
        <v>3.1496841647564167E-2</v>
      </c>
      <c r="D239" s="201">
        <f t="shared" ca="1" si="19"/>
        <v>0.99841020914385703</v>
      </c>
      <c r="E239" s="202">
        <f t="shared" ca="1" si="20"/>
        <v>10000000</v>
      </c>
      <c r="F239" s="203">
        <f t="shared" ca="1" si="21"/>
        <v>0.01</v>
      </c>
      <c r="G239" s="204">
        <f t="shared" ca="1" si="22"/>
        <v>100000</v>
      </c>
      <c r="H239" s="205">
        <f t="shared" ca="1" si="30"/>
        <v>197</v>
      </c>
      <c r="I239" s="206">
        <f t="shared" ca="1" si="23"/>
        <v>19700000</v>
      </c>
      <c r="J239" s="206">
        <f t="shared" ca="1" si="24"/>
        <v>8000000</v>
      </c>
      <c r="K239" s="207">
        <f t="shared" si="17"/>
        <v>14000000</v>
      </c>
      <c r="L239" s="207">
        <f t="shared" si="18"/>
        <v>2000000</v>
      </c>
      <c r="M239" s="208">
        <f t="shared" ca="1" si="25"/>
        <v>-4300000</v>
      </c>
      <c r="N239" s="208">
        <f t="shared" ca="1" si="26"/>
        <v>-903000</v>
      </c>
      <c r="O239" s="208">
        <f t="shared" ca="1" si="27"/>
        <v>-3397000</v>
      </c>
      <c r="P239" s="208">
        <f t="shared" ca="1" si="28"/>
        <v>-1397000</v>
      </c>
      <c r="Q239" s="209">
        <f t="shared" ca="1" si="29"/>
        <v>-27011219.770318359</v>
      </c>
    </row>
    <row r="240" spans="1:17" x14ac:dyDescent="0.25">
      <c r="A240" s="112">
        <v>107</v>
      </c>
      <c r="B240" s="201">
        <f t="shared" ca="1" si="19"/>
        <v>5.6544972028492846E-2</v>
      </c>
      <c r="C240" s="201">
        <f t="shared" ca="1" si="19"/>
        <v>3.2486124924653415E-2</v>
      </c>
      <c r="D240" s="201">
        <f t="shared" ca="1" si="19"/>
        <v>0.67279890858506797</v>
      </c>
      <c r="E240" s="202">
        <f t="shared" ca="1" si="20"/>
        <v>10000000</v>
      </c>
      <c r="F240" s="203">
        <f t="shared" ca="1" si="21"/>
        <v>0.01</v>
      </c>
      <c r="G240" s="204">
        <f t="shared" ca="1" si="22"/>
        <v>100000</v>
      </c>
      <c r="H240" s="205">
        <f t="shared" ca="1" si="30"/>
        <v>197</v>
      </c>
      <c r="I240" s="206">
        <f t="shared" ca="1" si="23"/>
        <v>19700000</v>
      </c>
      <c r="J240" s="206">
        <f t="shared" ca="1" si="24"/>
        <v>8000000</v>
      </c>
      <c r="K240" s="207">
        <f t="shared" si="17"/>
        <v>14000000</v>
      </c>
      <c r="L240" s="207">
        <f t="shared" si="18"/>
        <v>2000000</v>
      </c>
      <c r="M240" s="208">
        <f t="shared" ca="1" si="25"/>
        <v>-4300000</v>
      </c>
      <c r="N240" s="208">
        <f t="shared" ca="1" si="26"/>
        <v>-903000</v>
      </c>
      <c r="O240" s="208">
        <f t="shared" ca="1" si="27"/>
        <v>-3397000</v>
      </c>
      <c r="P240" s="208">
        <f t="shared" ca="1" si="28"/>
        <v>-1397000</v>
      </c>
      <c r="Q240" s="209">
        <f t="shared" ca="1" si="29"/>
        <v>-27011219.770318359</v>
      </c>
    </row>
    <row r="241" spans="1:17" x14ac:dyDescent="0.25">
      <c r="A241" s="112">
        <v>108</v>
      </c>
      <c r="B241" s="201">
        <f t="shared" ca="1" si="19"/>
        <v>0.54505788144455181</v>
      </c>
      <c r="C241" s="201">
        <f t="shared" ca="1" si="19"/>
        <v>0.8116296068047758</v>
      </c>
      <c r="D241" s="201">
        <f t="shared" ca="1" si="19"/>
        <v>0.67192710432272951</v>
      </c>
      <c r="E241" s="202">
        <f t="shared" ca="1" si="20"/>
        <v>10500000</v>
      </c>
      <c r="F241" s="203">
        <f t="shared" ca="1" si="21"/>
        <v>0.04</v>
      </c>
      <c r="G241" s="204">
        <f t="shared" ca="1" si="22"/>
        <v>420000</v>
      </c>
      <c r="H241" s="205">
        <f t="shared" ca="1" si="30"/>
        <v>197.5</v>
      </c>
      <c r="I241" s="206">
        <f t="shared" ca="1" si="23"/>
        <v>82950000</v>
      </c>
      <c r="J241" s="206">
        <f t="shared" ca="1" si="24"/>
        <v>33600000</v>
      </c>
      <c r="K241" s="207">
        <f t="shared" si="17"/>
        <v>14000000</v>
      </c>
      <c r="L241" s="207">
        <f t="shared" si="18"/>
        <v>2000000</v>
      </c>
      <c r="M241" s="208">
        <f t="shared" ca="1" si="25"/>
        <v>33350000</v>
      </c>
      <c r="N241" s="208">
        <f t="shared" ca="1" si="26"/>
        <v>7003500</v>
      </c>
      <c r="O241" s="208">
        <f t="shared" ca="1" si="27"/>
        <v>26346500</v>
      </c>
      <c r="P241" s="208">
        <f t="shared" ca="1" si="28"/>
        <v>28346500</v>
      </c>
      <c r="Q241" s="209">
        <f t="shared" ca="1" si="29"/>
        <v>122264524.85277689</v>
      </c>
    </row>
    <row r="242" spans="1:17" x14ac:dyDescent="0.25">
      <c r="A242" s="112">
        <v>109</v>
      </c>
      <c r="B242" s="201">
        <f t="shared" ca="1" si="19"/>
        <v>0.59459133451472579</v>
      </c>
      <c r="C242" s="201">
        <f t="shared" ca="1" si="19"/>
        <v>0.14406826826319363</v>
      </c>
      <c r="D242" s="201">
        <f t="shared" ca="1" si="19"/>
        <v>0.77916214926737726</v>
      </c>
      <c r="E242" s="202">
        <f t="shared" ca="1" si="20"/>
        <v>10500000</v>
      </c>
      <c r="F242" s="203">
        <f t="shared" ca="1" si="21"/>
        <v>0.02</v>
      </c>
      <c r="G242" s="204">
        <f t="shared" ca="1" si="22"/>
        <v>210000</v>
      </c>
      <c r="H242" s="205">
        <f t="shared" ca="1" si="30"/>
        <v>197.5</v>
      </c>
      <c r="I242" s="206">
        <f t="shared" ca="1" si="23"/>
        <v>41475000</v>
      </c>
      <c r="J242" s="206">
        <f t="shared" ca="1" si="24"/>
        <v>16800000</v>
      </c>
      <c r="K242" s="207">
        <f t="shared" si="17"/>
        <v>14000000</v>
      </c>
      <c r="L242" s="207">
        <f t="shared" si="18"/>
        <v>2000000</v>
      </c>
      <c r="M242" s="208">
        <f t="shared" ca="1" si="25"/>
        <v>8675000</v>
      </c>
      <c r="N242" s="208">
        <f t="shared" ca="1" si="26"/>
        <v>1821750</v>
      </c>
      <c r="O242" s="208">
        <f t="shared" ca="1" si="27"/>
        <v>6853250</v>
      </c>
      <c r="P242" s="208">
        <f t="shared" ca="1" si="28"/>
        <v>8853250</v>
      </c>
      <c r="Q242" s="209">
        <f t="shared" ca="1" si="29"/>
        <v>24432413.336843953</v>
      </c>
    </row>
    <row r="243" spans="1:17" x14ac:dyDescent="0.25">
      <c r="A243" s="112">
        <v>110</v>
      </c>
      <c r="B243" s="201">
        <f t="shared" ca="1" si="19"/>
        <v>0.78713128772169338</v>
      </c>
      <c r="C243" s="201">
        <f t="shared" ca="1" si="19"/>
        <v>0.27941892971977644</v>
      </c>
      <c r="D243" s="201">
        <f t="shared" ca="1" si="19"/>
        <v>0.68787162420063541</v>
      </c>
      <c r="E243" s="202">
        <f t="shared" ca="1" si="20"/>
        <v>10500000</v>
      </c>
      <c r="F243" s="203">
        <f t="shared" ca="1" si="21"/>
        <v>0.02</v>
      </c>
      <c r="G243" s="204">
        <f t="shared" ca="1" si="22"/>
        <v>210000</v>
      </c>
      <c r="H243" s="205">
        <f t="shared" ca="1" si="30"/>
        <v>197.5</v>
      </c>
      <c r="I243" s="206">
        <f t="shared" ca="1" si="23"/>
        <v>41475000</v>
      </c>
      <c r="J243" s="206">
        <f t="shared" ca="1" si="24"/>
        <v>16800000</v>
      </c>
      <c r="K243" s="207">
        <f t="shared" si="17"/>
        <v>14000000</v>
      </c>
      <c r="L243" s="207">
        <f t="shared" si="18"/>
        <v>2000000</v>
      </c>
      <c r="M243" s="208">
        <f t="shared" ca="1" si="25"/>
        <v>8675000</v>
      </c>
      <c r="N243" s="208">
        <f t="shared" ca="1" si="26"/>
        <v>1821750</v>
      </c>
      <c r="O243" s="208">
        <f t="shared" ca="1" si="27"/>
        <v>6853250</v>
      </c>
      <c r="P243" s="208">
        <f t="shared" ca="1" si="28"/>
        <v>8853250</v>
      </c>
      <c r="Q243" s="209">
        <f t="shared" ca="1" si="29"/>
        <v>24432413.336843953</v>
      </c>
    </row>
    <row r="244" spans="1:17" x14ac:dyDescent="0.25">
      <c r="A244" s="112">
        <v>111</v>
      </c>
      <c r="B244" s="201">
        <f t="shared" ca="1" si="19"/>
        <v>0.915597809073039</v>
      </c>
      <c r="C244" s="201">
        <f t="shared" ca="1" si="19"/>
        <v>0.26543385516972795</v>
      </c>
      <c r="D244" s="201">
        <f t="shared" ca="1" si="19"/>
        <v>0.14003131358795617</v>
      </c>
      <c r="E244" s="202">
        <f t="shared" ca="1" si="20"/>
        <v>11000000</v>
      </c>
      <c r="F244" s="203">
        <f t="shared" ca="1" si="21"/>
        <v>0.02</v>
      </c>
      <c r="G244" s="204">
        <f t="shared" ca="1" si="22"/>
        <v>220000</v>
      </c>
      <c r="H244" s="205">
        <f t="shared" ca="1" si="30"/>
        <v>204</v>
      </c>
      <c r="I244" s="206">
        <f t="shared" ca="1" si="23"/>
        <v>44880000</v>
      </c>
      <c r="J244" s="206">
        <f t="shared" ca="1" si="24"/>
        <v>17600000</v>
      </c>
      <c r="K244" s="207">
        <f t="shared" si="17"/>
        <v>14000000</v>
      </c>
      <c r="L244" s="207">
        <f t="shared" si="18"/>
        <v>2000000</v>
      </c>
      <c r="M244" s="208">
        <f t="shared" ca="1" si="25"/>
        <v>11280000</v>
      </c>
      <c r="N244" s="208">
        <f t="shared" ca="1" si="26"/>
        <v>2368800</v>
      </c>
      <c r="O244" s="208">
        <f t="shared" ca="1" si="27"/>
        <v>8911200</v>
      </c>
      <c r="P244" s="208">
        <f t="shared" ca="1" si="28"/>
        <v>10911200</v>
      </c>
      <c r="Q244" s="209">
        <f t="shared" ca="1" si="29"/>
        <v>34760788.230420657</v>
      </c>
    </row>
    <row r="245" spans="1:17" x14ac:dyDescent="0.25">
      <c r="A245" s="112">
        <v>112</v>
      </c>
      <c r="B245" s="201">
        <f t="shared" ca="1" si="19"/>
        <v>0.79001047709898864</v>
      </c>
      <c r="C245" s="201">
        <f t="shared" ca="1" si="19"/>
        <v>0.96327587744263299</v>
      </c>
      <c r="D245" s="201">
        <f t="shared" ca="1" si="19"/>
        <v>4.5111464689987946E-2</v>
      </c>
      <c r="E245" s="202">
        <f t="shared" ca="1" si="20"/>
        <v>10500000</v>
      </c>
      <c r="F245" s="203">
        <f t="shared" ca="1" si="21"/>
        <v>0.08</v>
      </c>
      <c r="G245" s="204">
        <f t="shared" ca="1" si="22"/>
        <v>840000</v>
      </c>
      <c r="H245" s="205">
        <f t="shared" ca="1" si="30"/>
        <v>203.5</v>
      </c>
      <c r="I245" s="206">
        <f t="shared" ca="1" si="23"/>
        <v>170940000</v>
      </c>
      <c r="J245" s="206">
        <f t="shared" ca="1" si="24"/>
        <v>67200000</v>
      </c>
      <c r="K245" s="207">
        <f t="shared" si="17"/>
        <v>14000000</v>
      </c>
      <c r="L245" s="207">
        <f t="shared" si="18"/>
        <v>2000000</v>
      </c>
      <c r="M245" s="208">
        <f t="shared" ca="1" si="25"/>
        <v>87740000</v>
      </c>
      <c r="N245" s="208">
        <f t="shared" ca="1" si="26"/>
        <v>18425400</v>
      </c>
      <c r="O245" s="208">
        <f t="shared" ca="1" si="27"/>
        <v>69314600</v>
      </c>
      <c r="P245" s="208">
        <f t="shared" ca="1" si="28"/>
        <v>71314600</v>
      </c>
      <c r="Q245" s="209">
        <f t="shared" ca="1" si="29"/>
        <v>337911477.04534394</v>
      </c>
    </row>
    <row r="246" spans="1:17" x14ac:dyDescent="0.25">
      <c r="A246" s="112">
        <v>113</v>
      </c>
      <c r="B246" s="201">
        <f t="shared" ca="1" si="19"/>
        <v>0.14292733797345269</v>
      </c>
      <c r="C246" s="201">
        <f t="shared" ca="1" si="19"/>
        <v>0.92698951987812772</v>
      </c>
      <c r="D246" s="201">
        <f t="shared" ca="1" si="19"/>
        <v>0.90556524277876882</v>
      </c>
      <c r="E246" s="202">
        <f t="shared" ca="1" si="20"/>
        <v>10000000</v>
      </c>
      <c r="F246" s="203">
        <f t="shared" ca="1" si="21"/>
        <v>0.05</v>
      </c>
      <c r="G246" s="204">
        <f t="shared" ca="1" si="22"/>
        <v>500000</v>
      </c>
      <c r="H246" s="205">
        <f t="shared" ca="1" si="30"/>
        <v>197</v>
      </c>
      <c r="I246" s="206">
        <f t="shared" ca="1" si="23"/>
        <v>98500000</v>
      </c>
      <c r="J246" s="206">
        <f t="shared" ca="1" si="24"/>
        <v>40000000</v>
      </c>
      <c r="K246" s="207">
        <f t="shared" si="17"/>
        <v>14000000</v>
      </c>
      <c r="L246" s="207">
        <f t="shared" si="18"/>
        <v>2000000</v>
      </c>
      <c r="M246" s="208">
        <f t="shared" ca="1" si="25"/>
        <v>42500000</v>
      </c>
      <c r="N246" s="208">
        <f t="shared" ca="1" si="26"/>
        <v>8925000</v>
      </c>
      <c r="O246" s="208">
        <f t="shared" ca="1" si="27"/>
        <v>33575000</v>
      </c>
      <c r="P246" s="208">
        <f t="shared" ca="1" si="28"/>
        <v>35575000</v>
      </c>
      <c r="Q246" s="209">
        <f t="shared" ca="1" si="29"/>
        <v>158542693.86476415</v>
      </c>
    </row>
    <row r="247" spans="1:17" x14ac:dyDescent="0.25">
      <c r="A247" s="112">
        <v>114</v>
      </c>
      <c r="B247" s="201">
        <f t="shared" ca="1" si="19"/>
        <v>0.26197196116331922</v>
      </c>
      <c r="C247" s="201">
        <f t="shared" ca="1" si="19"/>
        <v>0.9528785802223213</v>
      </c>
      <c r="D247" s="201">
        <f t="shared" ca="1" si="19"/>
        <v>0.96327003835189406</v>
      </c>
      <c r="E247" s="202">
        <f t="shared" ca="1" si="20"/>
        <v>10500000</v>
      </c>
      <c r="F247" s="203">
        <f t="shared" ca="1" si="21"/>
        <v>0.08</v>
      </c>
      <c r="G247" s="204">
        <f t="shared" ca="1" si="22"/>
        <v>840000</v>
      </c>
      <c r="H247" s="205">
        <f t="shared" ca="1" si="30"/>
        <v>197.5</v>
      </c>
      <c r="I247" s="206">
        <f t="shared" ca="1" si="23"/>
        <v>165900000</v>
      </c>
      <c r="J247" s="206">
        <f t="shared" ca="1" si="24"/>
        <v>67200000</v>
      </c>
      <c r="K247" s="207">
        <f t="shared" si="17"/>
        <v>14000000</v>
      </c>
      <c r="L247" s="207">
        <f t="shared" si="18"/>
        <v>2000000</v>
      </c>
      <c r="M247" s="208">
        <f t="shared" ca="1" si="25"/>
        <v>82700000</v>
      </c>
      <c r="N247" s="208">
        <f t="shared" ca="1" si="26"/>
        <v>17367000</v>
      </c>
      <c r="O247" s="208">
        <f t="shared" ca="1" si="27"/>
        <v>65333000</v>
      </c>
      <c r="P247" s="208">
        <f t="shared" ca="1" si="28"/>
        <v>67333000</v>
      </c>
      <c r="Q247" s="209">
        <f t="shared" ca="1" si="29"/>
        <v>317928747.88464278</v>
      </c>
    </row>
    <row r="248" spans="1:17" x14ac:dyDescent="0.25">
      <c r="A248" s="112">
        <v>115</v>
      </c>
      <c r="B248" s="201">
        <f t="shared" ca="1" si="19"/>
        <v>5.2063877650683654E-2</v>
      </c>
      <c r="C248" s="201">
        <f t="shared" ca="1" si="19"/>
        <v>0.3868946198159664</v>
      </c>
      <c r="D248" s="201">
        <f t="shared" ca="1" si="19"/>
        <v>0.21498067056493053</v>
      </c>
      <c r="E248" s="202">
        <f t="shared" ca="1" si="20"/>
        <v>10000000</v>
      </c>
      <c r="F248" s="203">
        <f t="shared" ca="1" si="21"/>
        <v>0.03</v>
      </c>
      <c r="G248" s="204">
        <f t="shared" ca="1" si="22"/>
        <v>300000</v>
      </c>
      <c r="H248" s="205">
        <f t="shared" ca="1" si="30"/>
        <v>203</v>
      </c>
      <c r="I248" s="206">
        <f t="shared" ca="1" si="23"/>
        <v>60900000</v>
      </c>
      <c r="J248" s="206">
        <f t="shared" ca="1" si="24"/>
        <v>24000000</v>
      </c>
      <c r="K248" s="207">
        <f t="shared" si="17"/>
        <v>14000000</v>
      </c>
      <c r="L248" s="207">
        <f t="shared" si="18"/>
        <v>2000000</v>
      </c>
      <c r="M248" s="208">
        <f t="shared" ca="1" si="25"/>
        <v>20900000</v>
      </c>
      <c r="N248" s="208">
        <f t="shared" ca="1" si="26"/>
        <v>4389000</v>
      </c>
      <c r="O248" s="208">
        <f t="shared" ca="1" si="27"/>
        <v>16511000</v>
      </c>
      <c r="P248" s="208">
        <f t="shared" ca="1" si="28"/>
        <v>18511000</v>
      </c>
      <c r="Q248" s="209">
        <f t="shared" ca="1" si="29"/>
        <v>72902426.033187628</v>
      </c>
    </row>
    <row r="249" spans="1:17" x14ac:dyDescent="0.25">
      <c r="A249" s="112">
        <v>116</v>
      </c>
      <c r="B249" s="201">
        <f t="shared" ca="1" si="19"/>
        <v>0.25166548246755016</v>
      </c>
      <c r="C249" s="201">
        <f t="shared" ca="1" si="19"/>
        <v>5.7835928791381885E-2</v>
      </c>
      <c r="D249" s="201">
        <f t="shared" ca="1" si="19"/>
        <v>7.680829184096194E-2</v>
      </c>
      <c r="E249" s="202">
        <f t="shared" ca="1" si="20"/>
        <v>10500000</v>
      </c>
      <c r="F249" s="203">
        <f t="shared" ca="1" si="21"/>
        <v>0.01</v>
      </c>
      <c r="G249" s="204">
        <f t="shared" ca="1" si="22"/>
        <v>105000</v>
      </c>
      <c r="H249" s="205">
        <f t="shared" ca="1" si="30"/>
        <v>203.5</v>
      </c>
      <c r="I249" s="206">
        <f t="shared" ca="1" si="23"/>
        <v>21367500</v>
      </c>
      <c r="J249" s="206">
        <f t="shared" ca="1" si="24"/>
        <v>8400000</v>
      </c>
      <c r="K249" s="207">
        <f t="shared" si="17"/>
        <v>14000000</v>
      </c>
      <c r="L249" s="207">
        <f t="shared" si="18"/>
        <v>2000000</v>
      </c>
      <c r="M249" s="208">
        <f t="shared" ca="1" si="25"/>
        <v>-3032500</v>
      </c>
      <c r="N249" s="208">
        <f t="shared" ca="1" si="26"/>
        <v>-636825</v>
      </c>
      <c r="O249" s="208">
        <f t="shared" ca="1" si="27"/>
        <v>-2395675</v>
      </c>
      <c r="P249" s="208">
        <f t="shared" ca="1" si="28"/>
        <v>-395675</v>
      </c>
      <c r="Q249" s="209">
        <f t="shared" ca="1" si="29"/>
        <v>-21985801.276034873</v>
      </c>
    </row>
    <row r="250" spans="1:17" x14ac:dyDescent="0.25">
      <c r="A250" s="112">
        <v>117</v>
      </c>
      <c r="B250" s="201">
        <f t="shared" ca="1" si="19"/>
        <v>0.3442817471137708</v>
      </c>
      <c r="C250" s="201">
        <f t="shared" ca="1" si="19"/>
        <v>0.26764992612193172</v>
      </c>
      <c r="D250" s="201">
        <f t="shared" ca="1" si="19"/>
        <v>0.19716743762118649</v>
      </c>
      <c r="E250" s="202">
        <f t="shared" ca="1" si="20"/>
        <v>10500000</v>
      </c>
      <c r="F250" s="203">
        <f t="shared" ca="1" si="21"/>
        <v>0.02</v>
      </c>
      <c r="G250" s="204">
        <f t="shared" ca="1" si="22"/>
        <v>210000</v>
      </c>
      <c r="H250" s="205">
        <f t="shared" ca="1" si="30"/>
        <v>203.5</v>
      </c>
      <c r="I250" s="206">
        <f t="shared" ca="1" si="23"/>
        <v>42735000</v>
      </c>
      <c r="J250" s="206">
        <f t="shared" ca="1" si="24"/>
        <v>16800000</v>
      </c>
      <c r="K250" s="207">
        <f t="shared" si="17"/>
        <v>14000000</v>
      </c>
      <c r="L250" s="207">
        <f t="shared" si="18"/>
        <v>2000000</v>
      </c>
      <c r="M250" s="208">
        <f t="shared" ca="1" si="25"/>
        <v>9935000</v>
      </c>
      <c r="N250" s="208">
        <f t="shared" ca="1" si="26"/>
        <v>2086350</v>
      </c>
      <c r="O250" s="208">
        <f t="shared" ca="1" si="27"/>
        <v>7848650</v>
      </c>
      <c r="P250" s="208">
        <f t="shared" ca="1" si="28"/>
        <v>9848650</v>
      </c>
      <c r="Q250" s="209">
        <f t="shared" ca="1" si="29"/>
        <v>29428095.627019241</v>
      </c>
    </row>
    <row r="251" spans="1:17" x14ac:dyDescent="0.25">
      <c r="A251" s="112">
        <v>118</v>
      </c>
      <c r="B251" s="201">
        <f t="shared" ca="1" si="19"/>
        <v>0.57726375060467783</v>
      </c>
      <c r="C251" s="201">
        <f t="shared" ca="1" si="19"/>
        <v>2.9304518909717525E-2</v>
      </c>
      <c r="D251" s="201">
        <f t="shared" ca="1" si="19"/>
        <v>0.27229031510160728</v>
      </c>
      <c r="E251" s="202">
        <f t="shared" ca="1" si="20"/>
        <v>10500000</v>
      </c>
      <c r="F251" s="203">
        <f t="shared" ca="1" si="21"/>
        <v>0.01</v>
      </c>
      <c r="G251" s="204">
        <f t="shared" ca="1" si="22"/>
        <v>105000</v>
      </c>
      <c r="H251" s="205">
        <f t="shared" ca="1" si="30"/>
        <v>203.5</v>
      </c>
      <c r="I251" s="206">
        <f t="shared" ca="1" si="23"/>
        <v>21367500</v>
      </c>
      <c r="J251" s="206">
        <f t="shared" ca="1" si="24"/>
        <v>8400000</v>
      </c>
      <c r="K251" s="207">
        <f t="shared" si="17"/>
        <v>14000000</v>
      </c>
      <c r="L251" s="207">
        <f t="shared" si="18"/>
        <v>2000000</v>
      </c>
      <c r="M251" s="208">
        <f t="shared" ca="1" si="25"/>
        <v>-3032500</v>
      </c>
      <c r="N251" s="208">
        <f t="shared" ca="1" si="26"/>
        <v>-636825</v>
      </c>
      <c r="O251" s="208">
        <f t="shared" ca="1" si="27"/>
        <v>-2395675</v>
      </c>
      <c r="P251" s="208">
        <f t="shared" ca="1" si="28"/>
        <v>-395675</v>
      </c>
      <c r="Q251" s="209">
        <f t="shared" ca="1" si="29"/>
        <v>-21985801.276034873</v>
      </c>
    </row>
    <row r="252" spans="1:17" x14ac:dyDescent="0.25">
      <c r="A252" s="112">
        <v>119</v>
      </c>
      <c r="B252" s="201">
        <f t="shared" ca="1" si="19"/>
        <v>0.36119059917830731</v>
      </c>
      <c r="C252" s="201">
        <f t="shared" ca="1" si="19"/>
        <v>0.92622050396192745</v>
      </c>
      <c r="D252" s="201">
        <f t="shared" ca="1" si="19"/>
        <v>5.7842221206174327E-2</v>
      </c>
      <c r="E252" s="202">
        <f t="shared" ca="1" si="20"/>
        <v>10500000</v>
      </c>
      <c r="F252" s="203">
        <f t="shared" ca="1" si="21"/>
        <v>0.05</v>
      </c>
      <c r="G252" s="204">
        <f t="shared" ca="1" si="22"/>
        <v>525000</v>
      </c>
      <c r="H252" s="205">
        <f t="shared" ca="1" si="30"/>
        <v>203.5</v>
      </c>
      <c r="I252" s="206">
        <f t="shared" ca="1" si="23"/>
        <v>106837500</v>
      </c>
      <c r="J252" s="206">
        <f t="shared" ca="1" si="24"/>
        <v>42000000</v>
      </c>
      <c r="K252" s="207">
        <f t="shared" si="17"/>
        <v>14000000</v>
      </c>
      <c r="L252" s="207">
        <f t="shared" si="18"/>
        <v>2000000</v>
      </c>
      <c r="M252" s="208">
        <f t="shared" ca="1" si="25"/>
        <v>48837500</v>
      </c>
      <c r="N252" s="208">
        <f t="shared" ca="1" si="26"/>
        <v>10255875</v>
      </c>
      <c r="O252" s="208">
        <f t="shared" ca="1" si="27"/>
        <v>38581625</v>
      </c>
      <c r="P252" s="208">
        <f t="shared" ca="1" si="28"/>
        <v>40581625</v>
      </c>
      <c r="Q252" s="209">
        <f t="shared" ca="1" si="29"/>
        <v>183669786.33618161</v>
      </c>
    </row>
    <row r="253" spans="1:17" x14ac:dyDescent="0.25">
      <c r="A253" s="112">
        <v>120</v>
      </c>
      <c r="B253" s="201">
        <f t="shared" ca="1" si="19"/>
        <v>0.77693278886370631</v>
      </c>
      <c r="C253" s="201">
        <f t="shared" ca="1" si="19"/>
        <v>0.87535181409009744</v>
      </c>
      <c r="D253" s="201">
        <f t="shared" ca="1" si="19"/>
        <v>0.25320129561710891</v>
      </c>
      <c r="E253" s="202">
        <f t="shared" ca="1" si="20"/>
        <v>10500000</v>
      </c>
      <c r="F253" s="203">
        <f t="shared" ca="1" si="21"/>
        <v>0.05</v>
      </c>
      <c r="G253" s="204">
        <f t="shared" ca="1" si="22"/>
        <v>525000</v>
      </c>
      <c r="H253" s="205">
        <f t="shared" ca="1" si="30"/>
        <v>203.5</v>
      </c>
      <c r="I253" s="206">
        <f t="shared" ca="1" si="23"/>
        <v>106837500</v>
      </c>
      <c r="J253" s="206">
        <f t="shared" ca="1" si="24"/>
        <v>42000000</v>
      </c>
      <c r="K253" s="207">
        <f t="shared" si="17"/>
        <v>14000000</v>
      </c>
      <c r="L253" s="207">
        <f t="shared" si="18"/>
        <v>2000000</v>
      </c>
      <c r="M253" s="208">
        <f t="shared" ca="1" si="25"/>
        <v>48837500</v>
      </c>
      <c r="N253" s="208">
        <f t="shared" ca="1" si="26"/>
        <v>10255875</v>
      </c>
      <c r="O253" s="208">
        <f t="shared" ca="1" si="27"/>
        <v>38581625</v>
      </c>
      <c r="P253" s="208">
        <f t="shared" ca="1" si="28"/>
        <v>40581625</v>
      </c>
      <c r="Q253" s="209">
        <f t="shared" ca="1" si="29"/>
        <v>183669786.33618161</v>
      </c>
    </row>
    <row r="254" spans="1:17" x14ac:dyDescent="0.25">
      <c r="A254" s="112">
        <v>121</v>
      </c>
      <c r="B254" s="201">
        <f t="shared" ca="1" si="19"/>
        <v>0.17675267418479834</v>
      </c>
      <c r="C254" s="201">
        <f t="shared" ca="1" si="19"/>
        <v>0.43878835354654222</v>
      </c>
      <c r="D254" s="201">
        <f t="shared" ca="1" si="19"/>
        <v>0.65265929329141459</v>
      </c>
      <c r="E254" s="202">
        <f t="shared" ca="1" si="20"/>
        <v>10000000</v>
      </c>
      <c r="F254" s="203">
        <f t="shared" ca="1" si="21"/>
        <v>0.03</v>
      </c>
      <c r="G254" s="204">
        <f t="shared" ca="1" si="22"/>
        <v>300000</v>
      </c>
      <c r="H254" s="205">
        <f t="shared" ca="1" si="30"/>
        <v>197</v>
      </c>
      <c r="I254" s="206">
        <f t="shared" ca="1" si="23"/>
        <v>59100000</v>
      </c>
      <c r="J254" s="206">
        <f t="shared" ca="1" si="24"/>
        <v>24000000</v>
      </c>
      <c r="K254" s="207">
        <f t="shared" si="17"/>
        <v>14000000</v>
      </c>
      <c r="L254" s="207">
        <f t="shared" si="18"/>
        <v>2000000</v>
      </c>
      <c r="M254" s="208">
        <f t="shared" ca="1" si="25"/>
        <v>19100000</v>
      </c>
      <c r="N254" s="208">
        <f t="shared" ca="1" si="26"/>
        <v>4011000</v>
      </c>
      <c r="O254" s="208">
        <f t="shared" ca="1" si="27"/>
        <v>15089000</v>
      </c>
      <c r="P254" s="208">
        <f t="shared" ca="1" si="28"/>
        <v>17089000</v>
      </c>
      <c r="Q254" s="209">
        <f t="shared" ca="1" si="29"/>
        <v>65765737.047222897</v>
      </c>
    </row>
    <row r="255" spans="1:17" x14ac:dyDescent="0.25">
      <c r="A255" s="112">
        <v>122</v>
      </c>
      <c r="B255" s="201">
        <f t="shared" ca="1" si="19"/>
        <v>8.9211432805043067E-2</v>
      </c>
      <c r="C255" s="201">
        <f t="shared" ca="1" si="19"/>
        <v>0.74421697939018294</v>
      </c>
      <c r="D255" s="201">
        <f t="shared" ca="1" si="19"/>
        <v>5.3577275417391323E-2</v>
      </c>
      <c r="E255" s="202">
        <f t="shared" ca="1" si="20"/>
        <v>10000000</v>
      </c>
      <c r="F255" s="203">
        <f t="shared" ca="1" si="21"/>
        <v>0.04</v>
      </c>
      <c r="G255" s="204">
        <f t="shared" ca="1" si="22"/>
        <v>400000</v>
      </c>
      <c r="H255" s="205">
        <f t="shared" ca="1" si="30"/>
        <v>203</v>
      </c>
      <c r="I255" s="206">
        <f t="shared" ca="1" si="23"/>
        <v>81200000</v>
      </c>
      <c r="J255" s="206">
        <f t="shared" ca="1" si="24"/>
        <v>32000000</v>
      </c>
      <c r="K255" s="207">
        <f t="shared" si="17"/>
        <v>14000000</v>
      </c>
      <c r="L255" s="207">
        <f t="shared" si="18"/>
        <v>2000000</v>
      </c>
      <c r="M255" s="208">
        <f t="shared" ca="1" si="25"/>
        <v>33200000</v>
      </c>
      <c r="N255" s="208">
        <f t="shared" ca="1" si="26"/>
        <v>6972000</v>
      </c>
      <c r="O255" s="208">
        <f t="shared" ca="1" si="27"/>
        <v>26228000</v>
      </c>
      <c r="P255" s="208">
        <f t="shared" ca="1" si="28"/>
        <v>28228000</v>
      </c>
      <c r="Q255" s="209">
        <f t="shared" ca="1" si="29"/>
        <v>121669800.77061313</v>
      </c>
    </row>
    <row r="256" spans="1:17" x14ac:dyDescent="0.25">
      <c r="A256" s="112">
        <v>123</v>
      </c>
      <c r="B256" s="201">
        <f t="shared" ca="1" si="19"/>
        <v>0.43367854475680045</v>
      </c>
      <c r="C256" s="201">
        <f t="shared" ca="1" si="19"/>
        <v>0.8652584758676739</v>
      </c>
      <c r="D256" s="201">
        <f t="shared" ca="1" si="19"/>
        <v>0.85353424423710722</v>
      </c>
      <c r="E256" s="202">
        <f t="shared" ca="1" si="20"/>
        <v>10500000</v>
      </c>
      <c r="F256" s="203">
        <f t="shared" ca="1" si="21"/>
        <v>0.05</v>
      </c>
      <c r="G256" s="204">
        <f t="shared" ca="1" si="22"/>
        <v>525000</v>
      </c>
      <c r="H256" s="205">
        <f t="shared" ca="1" si="30"/>
        <v>197.5</v>
      </c>
      <c r="I256" s="206">
        <f t="shared" ca="1" si="23"/>
        <v>103687500</v>
      </c>
      <c r="J256" s="206">
        <f t="shared" ca="1" si="24"/>
        <v>42000000</v>
      </c>
      <c r="K256" s="207">
        <f t="shared" si="17"/>
        <v>14000000</v>
      </c>
      <c r="L256" s="207">
        <f t="shared" si="18"/>
        <v>2000000</v>
      </c>
      <c r="M256" s="208">
        <f t="shared" ca="1" si="25"/>
        <v>45687500</v>
      </c>
      <c r="N256" s="208">
        <f t="shared" ca="1" si="26"/>
        <v>9594375</v>
      </c>
      <c r="O256" s="208">
        <f t="shared" ca="1" si="27"/>
        <v>36093125</v>
      </c>
      <c r="P256" s="208">
        <f t="shared" ca="1" si="28"/>
        <v>38093125</v>
      </c>
      <c r="Q256" s="209">
        <f t="shared" ca="1" si="29"/>
        <v>171180580.61074334</v>
      </c>
    </row>
    <row r="257" spans="1:17" x14ac:dyDescent="0.25">
      <c r="A257" s="112">
        <v>124</v>
      </c>
      <c r="B257" s="201">
        <f t="shared" ca="1" si="19"/>
        <v>0.18199247295264387</v>
      </c>
      <c r="C257" s="201">
        <f t="shared" ca="1" si="19"/>
        <v>0.26691431309092595</v>
      </c>
      <c r="D257" s="201">
        <f t="shared" ca="1" si="19"/>
        <v>0.84863260122624895</v>
      </c>
      <c r="E257" s="202">
        <f t="shared" ca="1" si="20"/>
        <v>10000000</v>
      </c>
      <c r="F257" s="203">
        <f t="shared" ca="1" si="21"/>
        <v>0.02</v>
      </c>
      <c r="G257" s="204">
        <f t="shared" ca="1" si="22"/>
        <v>200000</v>
      </c>
      <c r="H257" s="205">
        <f t="shared" ca="1" si="30"/>
        <v>197</v>
      </c>
      <c r="I257" s="206">
        <f t="shared" ca="1" si="23"/>
        <v>39400000</v>
      </c>
      <c r="J257" s="206">
        <f t="shared" ca="1" si="24"/>
        <v>16000000</v>
      </c>
      <c r="K257" s="207">
        <f t="shared" si="17"/>
        <v>14000000</v>
      </c>
      <c r="L257" s="207">
        <f t="shared" si="18"/>
        <v>2000000</v>
      </c>
      <c r="M257" s="208">
        <f t="shared" ca="1" si="25"/>
        <v>7400000</v>
      </c>
      <c r="N257" s="208">
        <f t="shared" ca="1" si="26"/>
        <v>1554000</v>
      </c>
      <c r="O257" s="208">
        <f t="shared" ca="1" si="27"/>
        <v>5846000</v>
      </c>
      <c r="P257" s="208">
        <f t="shared" ca="1" si="28"/>
        <v>7846000</v>
      </c>
      <c r="Q257" s="209">
        <f t="shared" ca="1" si="29"/>
        <v>19377258.638452277</v>
      </c>
    </row>
    <row r="258" spans="1:17" x14ac:dyDescent="0.25">
      <c r="A258" s="112">
        <v>125</v>
      </c>
      <c r="B258" s="201">
        <f t="shared" ca="1" si="19"/>
        <v>0.55456428491686727</v>
      </c>
      <c r="C258" s="201">
        <f t="shared" ca="1" si="19"/>
        <v>0.24297984578667808</v>
      </c>
      <c r="D258" s="201">
        <f t="shared" ca="1" si="19"/>
        <v>0.13096376519981945</v>
      </c>
      <c r="E258" s="202">
        <f t="shared" ca="1" si="20"/>
        <v>10500000</v>
      </c>
      <c r="F258" s="203">
        <f t="shared" ca="1" si="21"/>
        <v>0.02</v>
      </c>
      <c r="G258" s="204">
        <f t="shared" ca="1" si="22"/>
        <v>210000</v>
      </c>
      <c r="H258" s="205">
        <f t="shared" ca="1" si="30"/>
        <v>203.5</v>
      </c>
      <c r="I258" s="206">
        <f t="shared" ca="1" si="23"/>
        <v>42735000</v>
      </c>
      <c r="J258" s="206">
        <f t="shared" ca="1" si="24"/>
        <v>16800000</v>
      </c>
      <c r="K258" s="207">
        <f t="shared" si="17"/>
        <v>14000000</v>
      </c>
      <c r="L258" s="207">
        <f t="shared" si="18"/>
        <v>2000000</v>
      </c>
      <c r="M258" s="208">
        <f t="shared" ca="1" si="25"/>
        <v>9935000</v>
      </c>
      <c r="N258" s="208">
        <f t="shared" ca="1" si="26"/>
        <v>2086350</v>
      </c>
      <c r="O258" s="208">
        <f t="shared" ca="1" si="27"/>
        <v>7848650</v>
      </c>
      <c r="P258" s="208">
        <f t="shared" ca="1" si="28"/>
        <v>9848650</v>
      </c>
      <c r="Q258" s="209">
        <f t="shared" ca="1" si="29"/>
        <v>29428095.627019241</v>
      </c>
    </row>
    <row r="259" spans="1:17" x14ac:dyDescent="0.25">
      <c r="A259" s="112">
        <v>126</v>
      </c>
      <c r="B259" s="201">
        <f t="shared" ca="1" si="19"/>
        <v>3.7304249297805181E-2</v>
      </c>
      <c r="C259" s="201">
        <f t="shared" ca="1" si="19"/>
        <v>0.77282767829516374</v>
      </c>
      <c r="D259" s="201">
        <f t="shared" ca="1" si="19"/>
        <v>0.27284634359055393</v>
      </c>
      <c r="E259" s="202">
        <f t="shared" ca="1" si="20"/>
        <v>10000000</v>
      </c>
      <c r="F259" s="203">
        <f t="shared" ca="1" si="21"/>
        <v>0.04</v>
      </c>
      <c r="G259" s="204">
        <f t="shared" ca="1" si="22"/>
        <v>400000</v>
      </c>
      <c r="H259" s="205">
        <f t="shared" ca="1" si="30"/>
        <v>203</v>
      </c>
      <c r="I259" s="206">
        <f t="shared" ca="1" si="23"/>
        <v>81200000</v>
      </c>
      <c r="J259" s="206">
        <f t="shared" ca="1" si="24"/>
        <v>32000000</v>
      </c>
      <c r="K259" s="207">
        <f t="shared" si="17"/>
        <v>14000000</v>
      </c>
      <c r="L259" s="207">
        <f t="shared" si="18"/>
        <v>2000000</v>
      </c>
      <c r="M259" s="208">
        <f t="shared" ca="1" si="25"/>
        <v>33200000</v>
      </c>
      <c r="N259" s="208">
        <f t="shared" ca="1" si="26"/>
        <v>6972000</v>
      </c>
      <c r="O259" s="208">
        <f t="shared" ca="1" si="27"/>
        <v>26228000</v>
      </c>
      <c r="P259" s="208">
        <f t="shared" ca="1" si="28"/>
        <v>28228000</v>
      </c>
      <c r="Q259" s="209">
        <f t="shared" ca="1" si="29"/>
        <v>121669800.77061313</v>
      </c>
    </row>
    <row r="260" spans="1:17" x14ac:dyDescent="0.25">
      <c r="A260" s="112">
        <v>127</v>
      </c>
      <c r="B260" s="201">
        <f t="shared" ca="1" si="19"/>
        <v>0.43441048250428316</v>
      </c>
      <c r="C260" s="201">
        <f t="shared" ca="1" si="19"/>
        <v>0.40292787512952943</v>
      </c>
      <c r="D260" s="201">
        <f t="shared" ca="1" si="19"/>
        <v>0.94377745946897218</v>
      </c>
      <c r="E260" s="202">
        <f t="shared" ca="1" si="20"/>
        <v>10500000</v>
      </c>
      <c r="F260" s="203">
        <f t="shared" ca="1" si="21"/>
        <v>0.03</v>
      </c>
      <c r="G260" s="204">
        <f t="shared" ca="1" si="22"/>
        <v>315000</v>
      </c>
      <c r="H260" s="205">
        <f t="shared" ca="1" si="30"/>
        <v>197.5</v>
      </c>
      <c r="I260" s="206">
        <f t="shared" ca="1" si="23"/>
        <v>62212500</v>
      </c>
      <c r="J260" s="206">
        <f t="shared" ca="1" si="24"/>
        <v>25200000</v>
      </c>
      <c r="K260" s="207">
        <f t="shared" si="17"/>
        <v>14000000</v>
      </c>
      <c r="L260" s="207">
        <f t="shared" si="18"/>
        <v>2000000</v>
      </c>
      <c r="M260" s="208">
        <f t="shared" ca="1" si="25"/>
        <v>21012500</v>
      </c>
      <c r="N260" s="208">
        <f t="shared" ca="1" si="26"/>
        <v>4412625</v>
      </c>
      <c r="O260" s="208">
        <f t="shared" ca="1" si="27"/>
        <v>16599875</v>
      </c>
      <c r="P260" s="208">
        <f t="shared" ca="1" si="28"/>
        <v>18599875</v>
      </c>
      <c r="Q260" s="209">
        <f t="shared" ca="1" si="29"/>
        <v>73348469.094810411</v>
      </c>
    </row>
    <row r="261" spans="1:17" x14ac:dyDescent="0.25">
      <c r="A261" s="112">
        <v>128</v>
      </c>
      <c r="B261" s="201">
        <f t="shared" ca="1" si="19"/>
        <v>0.85547640429391891</v>
      </c>
      <c r="C261" s="201">
        <f t="shared" ca="1" si="19"/>
        <v>0.87912929305483245</v>
      </c>
      <c r="D261" s="201">
        <f t="shared" ca="1" si="19"/>
        <v>0.93074142388077408</v>
      </c>
      <c r="E261" s="202">
        <f t="shared" ca="1" si="20"/>
        <v>11000000</v>
      </c>
      <c r="F261" s="203">
        <f t="shared" ca="1" si="21"/>
        <v>0.05</v>
      </c>
      <c r="G261" s="204">
        <f t="shared" ca="1" si="22"/>
        <v>550000</v>
      </c>
      <c r="H261" s="205">
        <f t="shared" ca="1" si="30"/>
        <v>198</v>
      </c>
      <c r="I261" s="206">
        <f t="shared" ca="1" si="23"/>
        <v>108900000</v>
      </c>
      <c r="J261" s="206">
        <f t="shared" ca="1" si="24"/>
        <v>44000000</v>
      </c>
      <c r="K261" s="207">
        <f t="shared" si="17"/>
        <v>14000000</v>
      </c>
      <c r="L261" s="207">
        <f t="shared" si="18"/>
        <v>2000000</v>
      </c>
      <c r="M261" s="208">
        <f t="shared" ca="1" si="25"/>
        <v>48900000</v>
      </c>
      <c r="N261" s="208">
        <f t="shared" ca="1" si="26"/>
        <v>10269000</v>
      </c>
      <c r="O261" s="208">
        <f t="shared" ca="1" si="27"/>
        <v>38631000</v>
      </c>
      <c r="P261" s="208">
        <f t="shared" ca="1" si="28"/>
        <v>40631000</v>
      </c>
      <c r="Q261" s="209">
        <f t="shared" ca="1" si="29"/>
        <v>183917588.03708315</v>
      </c>
    </row>
    <row r="262" spans="1:17" x14ac:dyDescent="0.25">
      <c r="A262" s="112">
        <v>129</v>
      </c>
      <c r="B262" s="201">
        <f t="shared" ca="1" si="19"/>
        <v>0.30337835744208308</v>
      </c>
      <c r="C262" s="201">
        <f t="shared" ca="1" si="19"/>
        <v>7.9637510983197823E-2</v>
      </c>
      <c r="D262" s="201">
        <f t="shared" ca="1" si="19"/>
        <v>0.48270156274976361</v>
      </c>
      <c r="E262" s="202">
        <f t="shared" ca="1" si="20"/>
        <v>10500000</v>
      </c>
      <c r="F262" s="203">
        <f t="shared" ca="1" si="21"/>
        <v>0.01</v>
      </c>
      <c r="G262" s="204">
        <f t="shared" ca="1" si="22"/>
        <v>105000</v>
      </c>
      <c r="H262" s="205">
        <f t="shared" ca="1" si="30"/>
        <v>203.5</v>
      </c>
      <c r="I262" s="206">
        <f t="shared" ca="1" si="23"/>
        <v>21367500</v>
      </c>
      <c r="J262" s="206">
        <f t="shared" ca="1" si="24"/>
        <v>8400000</v>
      </c>
      <c r="K262" s="207">
        <f t="shared" ref="K262:K325" si="31">$D$17</f>
        <v>14000000</v>
      </c>
      <c r="L262" s="207">
        <f t="shared" ref="L262:L325" si="32">$D$15/$D$18</f>
        <v>2000000</v>
      </c>
      <c r="M262" s="208">
        <f t="shared" ca="1" si="25"/>
        <v>-3032500</v>
      </c>
      <c r="N262" s="208">
        <f t="shared" ca="1" si="26"/>
        <v>-636825</v>
      </c>
      <c r="O262" s="208">
        <f t="shared" ca="1" si="27"/>
        <v>-2395675</v>
      </c>
      <c r="P262" s="208">
        <f t="shared" ca="1" si="28"/>
        <v>-395675</v>
      </c>
      <c r="Q262" s="209">
        <f t="shared" ca="1" si="29"/>
        <v>-21985801.276034873</v>
      </c>
    </row>
    <row r="263" spans="1:17" x14ac:dyDescent="0.25">
      <c r="A263" s="112">
        <v>130</v>
      </c>
      <c r="B263" s="201">
        <f t="shared" ref="B263:D326" ca="1" si="33">RAND()</f>
        <v>0.50779574181983378</v>
      </c>
      <c r="C263" s="201">
        <f t="shared" ca="1" si="33"/>
        <v>0.49493577504680297</v>
      </c>
      <c r="D263" s="201">
        <f t="shared" ca="1" si="33"/>
        <v>0.33276407292901033</v>
      </c>
      <c r="E263" s="202">
        <f t="shared" ref="E263:E326" ca="1" si="34">IF(B263&lt;0.2,$D$8,IF(B263&lt;0.8,$E$8,$F$8))</f>
        <v>10500000</v>
      </c>
      <c r="F263" s="203">
        <f t="shared" ref="F263:F326" ca="1" si="35">IF(C263&lt;$D$10,$D$11,IF(C263&lt;$D$10+$E$10,$E$11,IF(C263&lt;$D$10+$E$10+$F$10,$F$11,IF(C263&lt;$D$10+$E$10+$F$10+$G$10,$G$11,IF(C263&lt;$D$10+$E$10+$F$10+$G$10+$H$10,$H$11,$I$11)))))</f>
        <v>0.03</v>
      </c>
      <c r="G263" s="204">
        <f t="shared" ref="G263:G326" ca="1" si="36">E263*F263</f>
        <v>315000</v>
      </c>
      <c r="H263" s="205">
        <f t="shared" ca="1" si="30"/>
        <v>203.5</v>
      </c>
      <c r="I263" s="206">
        <f t="shared" ref="I263:I326" ca="1" si="37">G263*H263</f>
        <v>64102500</v>
      </c>
      <c r="J263" s="206">
        <f t="shared" ref="J263:J326" ca="1" si="38">$D$16*G263</f>
        <v>25200000</v>
      </c>
      <c r="K263" s="207">
        <f t="shared" si="31"/>
        <v>14000000</v>
      </c>
      <c r="L263" s="207">
        <f t="shared" si="32"/>
        <v>2000000</v>
      </c>
      <c r="M263" s="208">
        <f t="shared" ref="M263:M326" ca="1" si="39">I263-J263-K263-L263</f>
        <v>22902500</v>
      </c>
      <c r="N263" s="208">
        <f t="shared" ref="N263:N326" ca="1" si="40">M263*$D$19</f>
        <v>4809525</v>
      </c>
      <c r="O263" s="208">
        <f t="shared" ref="O263:O326" ca="1" si="41">M263-N263</f>
        <v>18092975</v>
      </c>
      <c r="P263" s="208">
        <f t="shared" ref="P263:P326" ca="1" si="42">O263+L263</f>
        <v>20092975</v>
      </c>
      <c r="Q263" s="209">
        <f t="shared" ref="Q263:Q326" ca="1" si="43">PV($D$20,$D$18,-P263)-$D$15</f>
        <v>80841992.53007336</v>
      </c>
    </row>
    <row r="264" spans="1:17" x14ac:dyDescent="0.25">
      <c r="A264" s="112">
        <v>131</v>
      </c>
      <c r="B264" s="201">
        <f t="shared" ca="1" si="33"/>
        <v>0.13506180432934911</v>
      </c>
      <c r="C264" s="201">
        <f t="shared" ca="1" si="33"/>
        <v>0.5271020374709412</v>
      </c>
      <c r="D264" s="201">
        <f t="shared" ca="1" si="33"/>
        <v>0.96192858062024245</v>
      </c>
      <c r="E264" s="202">
        <f t="shared" ca="1" si="34"/>
        <v>10000000</v>
      </c>
      <c r="F264" s="203">
        <f t="shared" ca="1" si="35"/>
        <v>0.03</v>
      </c>
      <c r="G264" s="204">
        <f t="shared" ca="1" si="36"/>
        <v>300000</v>
      </c>
      <c r="H264" s="205">
        <f t="shared" ca="1" si="30"/>
        <v>197</v>
      </c>
      <c r="I264" s="206">
        <f t="shared" ca="1" si="37"/>
        <v>59100000</v>
      </c>
      <c r="J264" s="206">
        <f t="shared" ca="1" si="38"/>
        <v>24000000</v>
      </c>
      <c r="K264" s="207">
        <f t="shared" si="31"/>
        <v>14000000</v>
      </c>
      <c r="L264" s="207">
        <f t="shared" si="32"/>
        <v>2000000</v>
      </c>
      <c r="M264" s="208">
        <f t="shared" ca="1" si="39"/>
        <v>19100000</v>
      </c>
      <c r="N264" s="208">
        <f t="shared" ca="1" si="40"/>
        <v>4011000</v>
      </c>
      <c r="O264" s="208">
        <f t="shared" ca="1" si="41"/>
        <v>15089000</v>
      </c>
      <c r="P264" s="208">
        <f t="shared" ca="1" si="42"/>
        <v>17089000</v>
      </c>
      <c r="Q264" s="209">
        <f t="shared" ca="1" si="43"/>
        <v>65765737.047222897</v>
      </c>
    </row>
    <row r="265" spans="1:17" x14ac:dyDescent="0.25">
      <c r="A265" s="112">
        <v>132</v>
      </c>
      <c r="B265" s="201">
        <f t="shared" ca="1" si="33"/>
        <v>0.59894471631323831</v>
      </c>
      <c r="C265" s="201">
        <f t="shared" ca="1" si="33"/>
        <v>0.25118803765867659</v>
      </c>
      <c r="D265" s="201">
        <f t="shared" ca="1" si="33"/>
        <v>0.95617647301165876</v>
      </c>
      <c r="E265" s="202">
        <f t="shared" ca="1" si="34"/>
        <v>10500000</v>
      </c>
      <c r="F265" s="203">
        <f t="shared" ca="1" si="35"/>
        <v>0.02</v>
      </c>
      <c r="G265" s="204">
        <f t="shared" ca="1" si="36"/>
        <v>210000</v>
      </c>
      <c r="H265" s="205">
        <f t="shared" ref="H265:H328" ca="1" si="44">190+E265/1000000+IF(D265&lt;0.5,3,-3)</f>
        <v>197.5</v>
      </c>
      <c r="I265" s="206">
        <f t="shared" ca="1" si="37"/>
        <v>41475000</v>
      </c>
      <c r="J265" s="206">
        <f t="shared" ca="1" si="38"/>
        <v>16800000</v>
      </c>
      <c r="K265" s="207">
        <f t="shared" si="31"/>
        <v>14000000</v>
      </c>
      <c r="L265" s="207">
        <f t="shared" si="32"/>
        <v>2000000</v>
      </c>
      <c r="M265" s="208">
        <f t="shared" ca="1" si="39"/>
        <v>8675000</v>
      </c>
      <c r="N265" s="208">
        <f t="shared" ca="1" si="40"/>
        <v>1821750</v>
      </c>
      <c r="O265" s="208">
        <f t="shared" ca="1" si="41"/>
        <v>6853250</v>
      </c>
      <c r="P265" s="208">
        <f t="shared" ca="1" si="42"/>
        <v>8853250</v>
      </c>
      <c r="Q265" s="209">
        <f t="shared" ca="1" si="43"/>
        <v>24432413.336843953</v>
      </c>
    </row>
    <row r="266" spans="1:17" x14ac:dyDescent="0.25">
      <c r="A266" s="112">
        <v>133</v>
      </c>
      <c r="B266" s="201">
        <f t="shared" ca="1" si="33"/>
        <v>0.14083145207212244</v>
      </c>
      <c r="C266" s="201">
        <f t="shared" ca="1" si="33"/>
        <v>0.78474951710928331</v>
      </c>
      <c r="D266" s="201">
        <f t="shared" ca="1" si="33"/>
        <v>0.25958690922560401</v>
      </c>
      <c r="E266" s="202">
        <f t="shared" ca="1" si="34"/>
        <v>10000000</v>
      </c>
      <c r="F266" s="203">
        <f t="shared" ca="1" si="35"/>
        <v>0.04</v>
      </c>
      <c r="G266" s="204">
        <f t="shared" ca="1" si="36"/>
        <v>400000</v>
      </c>
      <c r="H266" s="205">
        <f t="shared" ca="1" si="44"/>
        <v>203</v>
      </c>
      <c r="I266" s="206">
        <f t="shared" ca="1" si="37"/>
        <v>81200000</v>
      </c>
      <c r="J266" s="206">
        <f t="shared" ca="1" si="38"/>
        <v>32000000</v>
      </c>
      <c r="K266" s="207">
        <f t="shared" si="31"/>
        <v>14000000</v>
      </c>
      <c r="L266" s="207">
        <f t="shared" si="32"/>
        <v>2000000</v>
      </c>
      <c r="M266" s="208">
        <f t="shared" ca="1" si="39"/>
        <v>33200000</v>
      </c>
      <c r="N266" s="208">
        <f t="shared" ca="1" si="40"/>
        <v>6972000</v>
      </c>
      <c r="O266" s="208">
        <f t="shared" ca="1" si="41"/>
        <v>26228000</v>
      </c>
      <c r="P266" s="208">
        <f t="shared" ca="1" si="42"/>
        <v>28228000</v>
      </c>
      <c r="Q266" s="209">
        <f t="shared" ca="1" si="43"/>
        <v>121669800.77061313</v>
      </c>
    </row>
    <row r="267" spans="1:17" x14ac:dyDescent="0.25">
      <c r="A267" s="112">
        <v>134</v>
      </c>
      <c r="B267" s="201">
        <f t="shared" ca="1" si="33"/>
        <v>0.19265504195765115</v>
      </c>
      <c r="C267" s="201">
        <f t="shared" ca="1" si="33"/>
        <v>0.37374919997284861</v>
      </c>
      <c r="D267" s="201">
        <f t="shared" ca="1" si="33"/>
        <v>0.27876689216354145</v>
      </c>
      <c r="E267" s="202">
        <f t="shared" ca="1" si="34"/>
        <v>10000000</v>
      </c>
      <c r="F267" s="203">
        <f t="shared" ca="1" si="35"/>
        <v>0.03</v>
      </c>
      <c r="G267" s="204">
        <f t="shared" ca="1" si="36"/>
        <v>300000</v>
      </c>
      <c r="H267" s="205">
        <f t="shared" ca="1" si="44"/>
        <v>203</v>
      </c>
      <c r="I267" s="206">
        <f t="shared" ca="1" si="37"/>
        <v>60900000</v>
      </c>
      <c r="J267" s="206">
        <f t="shared" ca="1" si="38"/>
        <v>24000000</v>
      </c>
      <c r="K267" s="207">
        <f t="shared" si="31"/>
        <v>14000000</v>
      </c>
      <c r="L267" s="207">
        <f t="shared" si="32"/>
        <v>2000000</v>
      </c>
      <c r="M267" s="208">
        <f t="shared" ca="1" si="39"/>
        <v>20900000</v>
      </c>
      <c r="N267" s="208">
        <f t="shared" ca="1" si="40"/>
        <v>4389000</v>
      </c>
      <c r="O267" s="208">
        <f t="shared" ca="1" si="41"/>
        <v>16511000</v>
      </c>
      <c r="P267" s="208">
        <f t="shared" ca="1" si="42"/>
        <v>18511000</v>
      </c>
      <c r="Q267" s="209">
        <f t="shared" ca="1" si="43"/>
        <v>72902426.033187628</v>
      </c>
    </row>
    <row r="268" spans="1:17" x14ac:dyDescent="0.25">
      <c r="A268" s="112">
        <v>135</v>
      </c>
      <c r="B268" s="201">
        <f t="shared" ca="1" si="33"/>
        <v>0.28925137206336327</v>
      </c>
      <c r="C268" s="201">
        <f t="shared" ca="1" si="33"/>
        <v>0.44578570188971001</v>
      </c>
      <c r="D268" s="201">
        <f t="shared" ca="1" si="33"/>
        <v>0.73783710400758784</v>
      </c>
      <c r="E268" s="202">
        <f t="shared" ca="1" si="34"/>
        <v>10500000</v>
      </c>
      <c r="F268" s="203">
        <f t="shared" ca="1" si="35"/>
        <v>0.03</v>
      </c>
      <c r="G268" s="204">
        <f t="shared" ca="1" si="36"/>
        <v>315000</v>
      </c>
      <c r="H268" s="205">
        <f t="shared" ca="1" si="44"/>
        <v>197.5</v>
      </c>
      <c r="I268" s="206">
        <f t="shared" ca="1" si="37"/>
        <v>62212500</v>
      </c>
      <c r="J268" s="206">
        <f t="shared" ca="1" si="38"/>
        <v>25200000</v>
      </c>
      <c r="K268" s="207">
        <f t="shared" si="31"/>
        <v>14000000</v>
      </c>
      <c r="L268" s="207">
        <f t="shared" si="32"/>
        <v>2000000</v>
      </c>
      <c r="M268" s="208">
        <f t="shared" ca="1" si="39"/>
        <v>21012500</v>
      </c>
      <c r="N268" s="208">
        <f t="shared" ca="1" si="40"/>
        <v>4412625</v>
      </c>
      <c r="O268" s="208">
        <f t="shared" ca="1" si="41"/>
        <v>16599875</v>
      </c>
      <c r="P268" s="208">
        <f t="shared" ca="1" si="42"/>
        <v>18599875</v>
      </c>
      <c r="Q268" s="209">
        <f t="shared" ca="1" si="43"/>
        <v>73348469.094810411</v>
      </c>
    </row>
    <row r="269" spans="1:17" x14ac:dyDescent="0.25">
      <c r="A269" s="112">
        <v>136</v>
      </c>
      <c r="B269" s="201">
        <f t="shared" ca="1" si="33"/>
        <v>0.40390108443060191</v>
      </c>
      <c r="C269" s="201">
        <f t="shared" ca="1" si="33"/>
        <v>3.1206579947416047E-2</v>
      </c>
      <c r="D269" s="201">
        <f t="shared" ca="1" si="33"/>
        <v>0.68757726177709277</v>
      </c>
      <c r="E269" s="202">
        <f t="shared" ca="1" si="34"/>
        <v>10500000</v>
      </c>
      <c r="F269" s="203">
        <f t="shared" ca="1" si="35"/>
        <v>0.01</v>
      </c>
      <c r="G269" s="204">
        <f t="shared" ca="1" si="36"/>
        <v>105000</v>
      </c>
      <c r="H269" s="205">
        <f t="shared" ca="1" si="44"/>
        <v>197.5</v>
      </c>
      <c r="I269" s="206">
        <f t="shared" ca="1" si="37"/>
        <v>20737500</v>
      </c>
      <c r="J269" s="206">
        <f t="shared" ca="1" si="38"/>
        <v>8400000</v>
      </c>
      <c r="K269" s="207">
        <f t="shared" si="31"/>
        <v>14000000</v>
      </c>
      <c r="L269" s="207">
        <f t="shared" si="32"/>
        <v>2000000</v>
      </c>
      <c r="M269" s="208">
        <f t="shared" ca="1" si="39"/>
        <v>-3662500</v>
      </c>
      <c r="N269" s="208">
        <f t="shared" ca="1" si="40"/>
        <v>-769125</v>
      </c>
      <c r="O269" s="208">
        <f t="shared" ca="1" si="41"/>
        <v>-2893375</v>
      </c>
      <c r="P269" s="208">
        <f t="shared" ca="1" si="42"/>
        <v>-893375</v>
      </c>
      <c r="Q269" s="209">
        <f t="shared" ca="1" si="43"/>
        <v>-24483642.421122521</v>
      </c>
    </row>
    <row r="270" spans="1:17" x14ac:dyDescent="0.25">
      <c r="A270" s="112">
        <v>137</v>
      </c>
      <c r="B270" s="201">
        <f t="shared" ca="1" si="33"/>
        <v>0.76049712305348527</v>
      </c>
      <c r="C270" s="201">
        <f t="shared" ca="1" si="33"/>
        <v>0.87182990302592145</v>
      </c>
      <c r="D270" s="201">
        <f t="shared" ca="1" si="33"/>
        <v>0.79687895181524571</v>
      </c>
      <c r="E270" s="202">
        <f t="shared" ca="1" si="34"/>
        <v>10500000</v>
      </c>
      <c r="F270" s="203">
        <f t="shared" ca="1" si="35"/>
        <v>0.05</v>
      </c>
      <c r="G270" s="204">
        <f t="shared" ca="1" si="36"/>
        <v>525000</v>
      </c>
      <c r="H270" s="205">
        <f t="shared" ca="1" si="44"/>
        <v>197.5</v>
      </c>
      <c r="I270" s="206">
        <f t="shared" ca="1" si="37"/>
        <v>103687500</v>
      </c>
      <c r="J270" s="206">
        <f t="shared" ca="1" si="38"/>
        <v>42000000</v>
      </c>
      <c r="K270" s="207">
        <f t="shared" si="31"/>
        <v>14000000</v>
      </c>
      <c r="L270" s="207">
        <f t="shared" si="32"/>
        <v>2000000</v>
      </c>
      <c r="M270" s="208">
        <f t="shared" ca="1" si="39"/>
        <v>45687500</v>
      </c>
      <c r="N270" s="208">
        <f t="shared" ca="1" si="40"/>
        <v>9594375</v>
      </c>
      <c r="O270" s="208">
        <f t="shared" ca="1" si="41"/>
        <v>36093125</v>
      </c>
      <c r="P270" s="208">
        <f t="shared" ca="1" si="42"/>
        <v>38093125</v>
      </c>
      <c r="Q270" s="209">
        <f t="shared" ca="1" si="43"/>
        <v>171180580.61074334</v>
      </c>
    </row>
    <row r="271" spans="1:17" x14ac:dyDescent="0.25">
      <c r="A271" s="112">
        <v>138</v>
      </c>
      <c r="B271" s="201">
        <f t="shared" ca="1" si="33"/>
        <v>0.60500846697007138</v>
      </c>
      <c r="C271" s="201">
        <f t="shared" ca="1" si="33"/>
        <v>0.26142629815997109</v>
      </c>
      <c r="D271" s="201">
        <f t="shared" ca="1" si="33"/>
        <v>0.73837963933739881</v>
      </c>
      <c r="E271" s="202">
        <f t="shared" ca="1" si="34"/>
        <v>10500000</v>
      </c>
      <c r="F271" s="203">
        <f t="shared" ca="1" si="35"/>
        <v>0.02</v>
      </c>
      <c r="G271" s="204">
        <f t="shared" ca="1" si="36"/>
        <v>210000</v>
      </c>
      <c r="H271" s="205">
        <f t="shared" ca="1" si="44"/>
        <v>197.5</v>
      </c>
      <c r="I271" s="206">
        <f t="shared" ca="1" si="37"/>
        <v>41475000</v>
      </c>
      <c r="J271" s="206">
        <f t="shared" ca="1" si="38"/>
        <v>16800000</v>
      </c>
      <c r="K271" s="207">
        <f t="shared" si="31"/>
        <v>14000000</v>
      </c>
      <c r="L271" s="207">
        <f t="shared" si="32"/>
        <v>2000000</v>
      </c>
      <c r="M271" s="208">
        <f t="shared" ca="1" si="39"/>
        <v>8675000</v>
      </c>
      <c r="N271" s="208">
        <f t="shared" ca="1" si="40"/>
        <v>1821750</v>
      </c>
      <c r="O271" s="208">
        <f t="shared" ca="1" si="41"/>
        <v>6853250</v>
      </c>
      <c r="P271" s="208">
        <f t="shared" ca="1" si="42"/>
        <v>8853250</v>
      </c>
      <c r="Q271" s="209">
        <f t="shared" ca="1" si="43"/>
        <v>24432413.336843953</v>
      </c>
    </row>
    <row r="272" spans="1:17" x14ac:dyDescent="0.25">
      <c r="A272" s="112">
        <v>139</v>
      </c>
      <c r="B272" s="201">
        <f t="shared" ca="1" si="33"/>
        <v>0.73117756767270325</v>
      </c>
      <c r="C272" s="201">
        <f t="shared" ca="1" si="33"/>
        <v>0.57251413981831634</v>
      </c>
      <c r="D272" s="201">
        <f t="shared" ca="1" si="33"/>
        <v>0.30794949001727634</v>
      </c>
      <c r="E272" s="202">
        <f t="shared" ca="1" si="34"/>
        <v>10500000</v>
      </c>
      <c r="F272" s="203">
        <f t="shared" ca="1" si="35"/>
        <v>0.03</v>
      </c>
      <c r="G272" s="204">
        <f t="shared" ca="1" si="36"/>
        <v>315000</v>
      </c>
      <c r="H272" s="205">
        <f t="shared" ca="1" si="44"/>
        <v>203.5</v>
      </c>
      <c r="I272" s="206">
        <f t="shared" ca="1" si="37"/>
        <v>64102500</v>
      </c>
      <c r="J272" s="206">
        <f t="shared" ca="1" si="38"/>
        <v>25200000</v>
      </c>
      <c r="K272" s="207">
        <f t="shared" si="31"/>
        <v>14000000</v>
      </c>
      <c r="L272" s="207">
        <f t="shared" si="32"/>
        <v>2000000</v>
      </c>
      <c r="M272" s="208">
        <f t="shared" ca="1" si="39"/>
        <v>22902500</v>
      </c>
      <c r="N272" s="208">
        <f t="shared" ca="1" si="40"/>
        <v>4809525</v>
      </c>
      <c r="O272" s="208">
        <f t="shared" ca="1" si="41"/>
        <v>18092975</v>
      </c>
      <c r="P272" s="208">
        <f t="shared" ca="1" si="42"/>
        <v>20092975</v>
      </c>
      <c r="Q272" s="209">
        <f t="shared" ca="1" si="43"/>
        <v>80841992.53007336</v>
      </c>
    </row>
    <row r="273" spans="1:17" x14ac:dyDescent="0.25">
      <c r="A273" s="112">
        <v>140</v>
      </c>
      <c r="B273" s="201">
        <f t="shared" ca="1" si="33"/>
        <v>0.57641616952807617</v>
      </c>
      <c r="C273" s="201">
        <f t="shared" ca="1" si="33"/>
        <v>4.2774070611992898E-2</v>
      </c>
      <c r="D273" s="201">
        <f t="shared" ca="1" si="33"/>
        <v>0.14235082279138556</v>
      </c>
      <c r="E273" s="202">
        <f t="shared" ca="1" si="34"/>
        <v>10500000</v>
      </c>
      <c r="F273" s="203">
        <f t="shared" ca="1" si="35"/>
        <v>0.01</v>
      </c>
      <c r="G273" s="204">
        <f t="shared" ca="1" si="36"/>
        <v>105000</v>
      </c>
      <c r="H273" s="205">
        <f t="shared" ca="1" si="44"/>
        <v>203.5</v>
      </c>
      <c r="I273" s="206">
        <f t="shared" ca="1" si="37"/>
        <v>21367500</v>
      </c>
      <c r="J273" s="206">
        <f t="shared" ca="1" si="38"/>
        <v>8400000</v>
      </c>
      <c r="K273" s="207">
        <f t="shared" si="31"/>
        <v>14000000</v>
      </c>
      <c r="L273" s="207">
        <f t="shared" si="32"/>
        <v>2000000</v>
      </c>
      <c r="M273" s="208">
        <f t="shared" ca="1" si="39"/>
        <v>-3032500</v>
      </c>
      <c r="N273" s="208">
        <f t="shared" ca="1" si="40"/>
        <v>-636825</v>
      </c>
      <c r="O273" s="208">
        <f t="shared" ca="1" si="41"/>
        <v>-2395675</v>
      </c>
      <c r="P273" s="208">
        <f t="shared" ca="1" si="42"/>
        <v>-395675</v>
      </c>
      <c r="Q273" s="209">
        <f t="shared" ca="1" si="43"/>
        <v>-21985801.276034873</v>
      </c>
    </row>
    <row r="274" spans="1:17" x14ac:dyDescent="0.25">
      <c r="A274" s="112">
        <v>141</v>
      </c>
      <c r="B274" s="201">
        <f t="shared" ca="1" si="33"/>
        <v>0.89737603820229994</v>
      </c>
      <c r="C274" s="201">
        <f t="shared" ca="1" si="33"/>
        <v>0.17849407285315322</v>
      </c>
      <c r="D274" s="201">
        <f t="shared" ca="1" si="33"/>
        <v>0.99073709650219854</v>
      </c>
      <c r="E274" s="202">
        <f t="shared" ca="1" si="34"/>
        <v>11000000</v>
      </c>
      <c r="F274" s="203">
        <f t="shared" ca="1" si="35"/>
        <v>0.02</v>
      </c>
      <c r="G274" s="204">
        <f t="shared" ca="1" si="36"/>
        <v>220000</v>
      </c>
      <c r="H274" s="205">
        <f t="shared" ca="1" si="44"/>
        <v>198</v>
      </c>
      <c r="I274" s="206">
        <f t="shared" ca="1" si="37"/>
        <v>43560000</v>
      </c>
      <c r="J274" s="206">
        <f t="shared" ca="1" si="38"/>
        <v>17600000</v>
      </c>
      <c r="K274" s="207">
        <f t="shared" si="31"/>
        <v>14000000</v>
      </c>
      <c r="L274" s="207">
        <f t="shared" si="32"/>
        <v>2000000</v>
      </c>
      <c r="M274" s="208">
        <f t="shared" ca="1" si="39"/>
        <v>9960000</v>
      </c>
      <c r="N274" s="208">
        <f t="shared" ca="1" si="40"/>
        <v>2091600</v>
      </c>
      <c r="O274" s="208">
        <f t="shared" ca="1" si="41"/>
        <v>7868400</v>
      </c>
      <c r="P274" s="208">
        <f t="shared" ca="1" si="42"/>
        <v>9868400</v>
      </c>
      <c r="Q274" s="209">
        <f t="shared" ca="1" si="43"/>
        <v>29527216.307379864</v>
      </c>
    </row>
    <row r="275" spans="1:17" x14ac:dyDescent="0.25">
      <c r="A275" s="112">
        <v>142</v>
      </c>
      <c r="B275" s="201">
        <f t="shared" ca="1" si="33"/>
        <v>0.48814137539939284</v>
      </c>
      <c r="C275" s="201">
        <f t="shared" ca="1" si="33"/>
        <v>0.48404574034238923</v>
      </c>
      <c r="D275" s="201">
        <f t="shared" ca="1" si="33"/>
        <v>0.10886940453156913</v>
      </c>
      <c r="E275" s="202">
        <f t="shared" ca="1" si="34"/>
        <v>10500000</v>
      </c>
      <c r="F275" s="203">
        <f t="shared" ca="1" si="35"/>
        <v>0.03</v>
      </c>
      <c r="G275" s="204">
        <f t="shared" ca="1" si="36"/>
        <v>315000</v>
      </c>
      <c r="H275" s="205">
        <f t="shared" ca="1" si="44"/>
        <v>203.5</v>
      </c>
      <c r="I275" s="206">
        <f t="shared" ca="1" si="37"/>
        <v>64102500</v>
      </c>
      <c r="J275" s="206">
        <f t="shared" ca="1" si="38"/>
        <v>25200000</v>
      </c>
      <c r="K275" s="207">
        <f t="shared" si="31"/>
        <v>14000000</v>
      </c>
      <c r="L275" s="207">
        <f t="shared" si="32"/>
        <v>2000000</v>
      </c>
      <c r="M275" s="208">
        <f t="shared" ca="1" si="39"/>
        <v>22902500</v>
      </c>
      <c r="N275" s="208">
        <f t="shared" ca="1" si="40"/>
        <v>4809525</v>
      </c>
      <c r="O275" s="208">
        <f t="shared" ca="1" si="41"/>
        <v>18092975</v>
      </c>
      <c r="P275" s="208">
        <f t="shared" ca="1" si="42"/>
        <v>20092975</v>
      </c>
      <c r="Q275" s="209">
        <f t="shared" ca="1" si="43"/>
        <v>80841992.53007336</v>
      </c>
    </row>
    <row r="276" spans="1:17" x14ac:dyDescent="0.25">
      <c r="A276" s="112">
        <v>143</v>
      </c>
      <c r="B276" s="201">
        <f t="shared" ca="1" si="33"/>
        <v>1.6490559745877542E-3</v>
      </c>
      <c r="C276" s="201">
        <f t="shared" ca="1" si="33"/>
        <v>0.34924544396970225</v>
      </c>
      <c r="D276" s="201">
        <f t="shared" ca="1" si="33"/>
        <v>0.73351700970313982</v>
      </c>
      <c r="E276" s="202">
        <f t="shared" ca="1" si="34"/>
        <v>10000000</v>
      </c>
      <c r="F276" s="203">
        <f t="shared" ca="1" si="35"/>
        <v>0.03</v>
      </c>
      <c r="G276" s="204">
        <f t="shared" ca="1" si="36"/>
        <v>300000</v>
      </c>
      <c r="H276" s="205">
        <f t="shared" ca="1" si="44"/>
        <v>197</v>
      </c>
      <c r="I276" s="206">
        <f t="shared" ca="1" si="37"/>
        <v>59100000</v>
      </c>
      <c r="J276" s="206">
        <f t="shared" ca="1" si="38"/>
        <v>24000000</v>
      </c>
      <c r="K276" s="207">
        <f t="shared" si="31"/>
        <v>14000000</v>
      </c>
      <c r="L276" s="207">
        <f t="shared" si="32"/>
        <v>2000000</v>
      </c>
      <c r="M276" s="208">
        <f t="shared" ca="1" si="39"/>
        <v>19100000</v>
      </c>
      <c r="N276" s="208">
        <f t="shared" ca="1" si="40"/>
        <v>4011000</v>
      </c>
      <c r="O276" s="208">
        <f t="shared" ca="1" si="41"/>
        <v>15089000</v>
      </c>
      <c r="P276" s="208">
        <f t="shared" ca="1" si="42"/>
        <v>17089000</v>
      </c>
      <c r="Q276" s="209">
        <f t="shared" ca="1" si="43"/>
        <v>65765737.047222897</v>
      </c>
    </row>
    <row r="277" spans="1:17" x14ac:dyDescent="0.25">
      <c r="A277" s="112">
        <v>144</v>
      </c>
      <c r="B277" s="201">
        <f t="shared" ca="1" si="33"/>
        <v>0.4056245956486012</v>
      </c>
      <c r="C277" s="201">
        <f t="shared" ca="1" si="33"/>
        <v>0.55107394321525527</v>
      </c>
      <c r="D277" s="201">
        <f t="shared" ca="1" si="33"/>
        <v>0.1763259167509702</v>
      </c>
      <c r="E277" s="202">
        <f t="shared" ca="1" si="34"/>
        <v>10500000</v>
      </c>
      <c r="F277" s="203">
        <f t="shared" ca="1" si="35"/>
        <v>0.03</v>
      </c>
      <c r="G277" s="204">
        <f t="shared" ca="1" si="36"/>
        <v>315000</v>
      </c>
      <c r="H277" s="205">
        <f t="shared" ca="1" si="44"/>
        <v>203.5</v>
      </c>
      <c r="I277" s="206">
        <f t="shared" ca="1" si="37"/>
        <v>64102500</v>
      </c>
      <c r="J277" s="206">
        <f t="shared" ca="1" si="38"/>
        <v>25200000</v>
      </c>
      <c r="K277" s="207">
        <f t="shared" si="31"/>
        <v>14000000</v>
      </c>
      <c r="L277" s="207">
        <f t="shared" si="32"/>
        <v>2000000</v>
      </c>
      <c r="M277" s="208">
        <f t="shared" ca="1" si="39"/>
        <v>22902500</v>
      </c>
      <c r="N277" s="208">
        <f t="shared" ca="1" si="40"/>
        <v>4809525</v>
      </c>
      <c r="O277" s="208">
        <f t="shared" ca="1" si="41"/>
        <v>18092975</v>
      </c>
      <c r="P277" s="208">
        <f t="shared" ca="1" si="42"/>
        <v>20092975</v>
      </c>
      <c r="Q277" s="209">
        <f t="shared" ca="1" si="43"/>
        <v>80841992.53007336</v>
      </c>
    </row>
    <row r="278" spans="1:17" x14ac:dyDescent="0.25">
      <c r="A278" s="112">
        <v>145</v>
      </c>
      <c r="B278" s="201">
        <f t="shared" ca="1" si="33"/>
        <v>0.59161882383531117</v>
      </c>
      <c r="C278" s="201">
        <f t="shared" ca="1" si="33"/>
        <v>0.95134255212757568</v>
      </c>
      <c r="D278" s="201">
        <f t="shared" ca="1" si="33"/>
        <v>0.15178443564604971</v>
      </c>
      <c r="E278" s="202">
        <f t="shared" ca="1" si="34"/>
        <v>10500000</v>
      </c>
      <c r="F278" s="203">
        <f t="shared" ca="1" si="35"/>
        <v>0.08</v>
      </c>
      <c r="G278" s="204">
        <f t="shared" ca="1" si="36"/>
        <v>840000</v>
      </c>
      <c r="H278" s="205">
        <f t="shared" ca="1" si="44"/>
        <v>203.5</v>
      </c>
      <c r="I278" s="206">
        <f t="shared" ca="1" si="37"/>
        <v>170940000</v>
      </c>
      <c r="J278" s="206">
        <f t="shared" ca="1" si="38"/>
        <v>67200000</v>
      </c>
      <c r="K278" s="207">
        <f t="shared" si="31"/>
        <v>14000000</v>
      </c>
      <c r="L278" s="207">
        <f t="shared" si="32"/>
        <v>2000000</v>
      </c>
      <c r="M278" s="208">
        <f t="shared" ca="1" si="39"/>
        <v>87740000</v>
      </c>
      <c r="N278" s="208">
        <f t="shared" ca="1" si="40"/>
        <v>18425400</v>
      </c>
      <c r="O278" s="208">
        <f t="shared" ca="1" si="41"/>
        <v>69314600</v>
      </c>
      <c r="P278" s="208">
        <f t="shared" ca="1" si="42"/>
        <v>71314600</v>
      </c>
      <c r="Q278" s="209">
        <f t="shared" ca="1" si="43"/>
        <v>337911477.04534394</v>
      </c>
    </row>
    <row r="279" spans="1:17" x14ac:dyDescent="0.25">
      <c r="A279" s="112">
        <v>146</v>
      </c>
      <c r="B279" s="201">
        <f t="shared" ca="1" si="33"/>
        <v>0.39110021653886173</v>
      </c>
      <c r="C279" s="201">
        <f t="shared" ca="1" si="33"/>
        <v>0.85273806872225355</v>
      </c>
      <c r="D279" s="201">
        <f t="shared" ca="1" si="33"/>
        <v>6.2546120786285186E-2</v>
      </c>
      <c r="E279" s="202">
        <f t="shared" ca="1" si="34"/>
        <v>10500000</v>
      </c>
      <c r="F279" s="203">
        <f t="shared" ca="1" si="35"/>
        <v>0.05</v>
      </c>
      <c r="G279" s="204">
        <f t="shared" ca="1" si="36"/>
        <v>525000</v>
      </c>
      <c r="H279" s="205">
        <f t="shared" ca="1" si="44"/>
        <v>203.5</v>
      </c>
      <c r="I279" s="206">
        <f t="shared" ca="1" si="37"/>
        <v>106837500</v>
      </c>
      <c r="J279" s="206">
        <f t="shared" ca="1" si="38"/>
        <v>42000000</v>
      </c>
      <c r="K279" s="207">
        <f t="shared" si="31"/>
        <v>14000000</v>
      </c>
      <c r="L279" s="207">
        <f t="shared" si="32"/>
        <v>2000000</v>
      </c>
      <c r="M279" s="208">
        <f t="shared" ca="1" si="39"/>
        <v>48837500</v>
      </c>
      <c r="N279" s="208">
        <f t="shared" ca="1" si="40"/>
        <v>10255875</v>
      </c>
      <c r="O279" s="208">
        <f t="shared" ca="1" si="41"/>
        <v>38581625</v>
      </c>
      <c r="P279" s="208">
        <f t="shared" ca="1" si="42"/>
        <v>40581625</v>
      </c>
      <c r="Q279" s="209">
        <f t="shared" ca="1" si="43"/>
        <v>183669786.33618161</v>
      </c>
    </row>
    <row r="280" spans="1:17" x14ac:dyDescent="0.25">
      <c r="A280" s="112">
        <v>147</v>
      </c>
      <c r="B280" s="201">
        <f t="shared" ca="1" si="33"/>
        <v>7.0050058507423962E-2</v>
      </c>
      <c r="C280" s="201">
        <f t="shared" ca="1" si="33"/>
        <v>0.32081950306624407</v>
      </c>
      <c r="D280" s="201">
        <f t="shared" ca="1" si="33"/>
        <v>0.18275190621906789</v>
      </c>
      <c r="E280" s="202">
        <f t="shared" ca="1" si="34"/>
        <v>10000000</v>
      </c>
      <c r="F280" s="203">
        <f t="shared" ca="1" si="35"/>
        <v>0.03</v>
      </c>
      <c r="G280" s="204">
        <f t="shared" ca="1" si="36"/>
        <v>300000</v>
      </c>
      <c r="H280" s="205">
        <f t="shared" ca="1" si="44"/>
        <v>203</v>
      </c>
      <c r="I280" s="206">
        <f t="shared" ca="1" si="37"/>
        <v>60900000</v>
      </c>
      <c r="J280" s="206">
        <f t="shared" ca="1" si="38"/>
        <v>24000000</v>
      </c>
      <c r="K280" s="207">
        <f t="shared" si="31"/>
        <v>14000000</v>
      </c>
      <c r="L280" s="207">
        <f t="shared" si="32"/>
        <v>2000000</v>
      </c>
      <c r="M280" s="208">
        <f t="shared" ca="1" si="39"/>
        <v>20900000</v>
      </c>
      <c r="N280" s="208">
        <f t="shared" ca="1" si="40"/>
        <v>4389000</v>
      </c>
      <c r="O280" s="208">
        <f t="shared" ca="1" si="41"/>
        <v>16511000</v>
      </c>
      <c r="P280" s="208">
        <f t="shared" ca="1" si="42"/>
        <v>18511000</v>
      </c>
      <c r="Q280" s="209">
        <f t="shared" ca="1" si="43"/>
        <v>72902426.033187628</v>
      </c>
    </row>
    <row r="281" spans="1:17" x14ac:dyDescent="0.25">
      <c r="A281" s="112">
        <v>148</v>
      </c>
      <c r="B281" s="201">
        <f t="shared" ca="1" si="33"/>
        <v>0.20697087102719225</v>
      </c>
      <c r="C281" s="201">
        <f t="shared" ca="1" si="33"/>
        <v>0.72660811361163324</v>
      </c>
      <c r="D281" s="201">
        <f t="shared" ca="1" si="33"/>
        <v>0.29723571143047256</v>
      </c>
      <c r="E281" s="202">
        <f t="shared" ca="1" si="34"/>
        <v>10500000</v>
      </c>
      <c r="F281" s="203">
        <f t="shared" ca="1" si="35"/>
        <v>0.04</v>
      </c>
      <c r="G281" s="204">
        <f t="shared" ca="1" si="36"/>
        <v>420000</v>
      </c>
      <c r="H281" s="205">
        <f t="shared" ca="1" si="44"/>
        <v>203.5</v>
      </c>
      <c r="I281" s="206">
        <f t="shared" ca="1" si="37"/>
        <v>85470000</v>
      </c>
      <c r="J281" s="206">
        <f t="shared" ca="1" si="38"/>
        <v>33600000</v>
      </c>
      <c r="K281" s="207">
        <f t="shared" si="31"/>
        <v>14000000</v>
      </c>
      <c r="L281" s="207">
        <f t="shared" si="32"/>
        <v>2000000</v>
      </c>
      <c r="M281" s="208">
        <f t="shared" ca="1" si="39"/>
        <v>35870000</v>
      </c>
      <c r="N281" s="208">
        <f t="shared" ca="1" si="40"/>
        <v>7532700</v>
      </c>
      <c r="O281" s="208">
        <f t="shared" ca="1" si="41"/>
        <v>28337300</v>
      </c>
      <c r="P281" s="208">
        <f t="shared" ca="1" si="42"/>
        <v>30337300</v>
      </c>
      <c r="Q281" s="209">
        <f t="shared" ca="1" si="43"/>
        <v>132255889.43312746</v>
      </c>
    </row>
    <row r="282" spans="1:17" x14ac:dyDescent="0.25">
      <c r="A282" s="112">
        <v>149</v>
      </c>
      <c r="B282" s="201">
        <f t="shared" ca="1" si="33"/>
        <v>3.3544466941679563E-2</v>
      </c>
      <c r="C282" s="201">
        <f t="shared" ca="1" si="33"/>
        <v>0.61179169565599012</v>
      </c>
      <c r="D282" s="201">
        <f t="shared" ca="1" si="33"/>
        <v>0.67859211837283673</v>
      </c>
      <c r="E282" s="202">
        <f t="shared" ca="1" si="34"/>
        <v>10000000</v>
      </c>
      <c r="F282" s="203">
        <f t="shared" ca="1" si="35"/>
        <v>0.04</v>
      </c>
      <c r="G282" s="204">
        <f t="shared" ca="1" si="36"/>
        <v>400000</v>
      </c>
      <c r="H282" s="205">
        <f t="shared" ca="1" si="44"/>
        <v>197</v>
      </c>
      <c r="I282" s="206">
        <f t="shared" ca="1" si="37"/>
        <v>78800000</v>
      </c>
      <c r="J282" s="206">
        <f t="shared" ca="1" si="38"/>
        <v>32000000</v>
      </c>
      <c r="K282" s="207">
        <f t="shared" si="31"/>
        <v>14000000</v>
      </c>
      <c r="L282" s="207">
        <f t="shared" si="32"/>
        <v>2000000</v>
      </c>
      <c r="M282" s="208">
        <f t="shared" ca="1" si="39"/>
        <v>30800000</v>
      </c>
      <c r="N282" s="208">
        <f t="shared" ca="1" si="40"/>
        <v>6468000</v>
      </c>
      <c r="O282" s="208">
        <f t="shared" ca="1" si="41"/>
        <v>24332000</v>
      </c>
      <c r="P282" s="208">
        <f t="shared" ca="1" si="42"/>
        <v>26332000</v>
      </c>
      <c r="Q282" s="209">
        <f t="shared" ca="1" si="43"/>
        <v>112154215.45599353</v>
      </c>
    </row>
    <row r="283" spans="1:17" x14ac:dyDescent="0.25">
      <c r="A283" s="112">
        <v>150</v>
      </c>
      <c r="B283" s="201">
        <f t="shared" ca="1" si="33"/>
        <v>0.51217916407321218</v>
      </c>
      <c r="C283" s="201">
        <f t="shared" ca="1" si="33"/>
        <v>0.62660295288130896</v>
      </c>
      <c r="D283" s="201">
        <f t="shared" ca="1" si="33"/>
        <v>0.63901548100029582</v>
      </c>
      <c r="E283" s="202">
        <f t="shared" ca="1" si="34"/>
        <v>10500000</v>
      </c>
      <c r="F283" s="203">
        <f t="shared" ca="1" si="35"/>
        <v>0.04</v>
      </c>
      <c r="G283" s="204">
        <f t="shared" ca="1" si="36"/>
        <v>420000</v>
      </c>
      <c r="H283" s="205">
        <f t="shared" ca="1" si="44"/>
        <v>197.5</v>
      </c>
      <c r="I283" s="206">
        <f t="shared" ca="1" si="37"/>
        <v>82950000</v>
      </c>
      <c r="J283" s="206">
        <f t="shared" ca="1" si="38"/>
        <v>33600000</v>
      </c>
      <c r="K283" s="207">
        <f t="shared" si="31"/>
        <v>14000000</v>
      </c>
      <c r="L283" s="207">
        <f t="shared" si="32"/>
        <v>2000000</v>
      </c>
      <c r="M283" s="208">
        <f t="shared" ca="1" si="39"/>
        <v>33350000</v>
      </c>
      <c r="N283" s="208">
        <f t="shared" ca="1" si="40"/>
        <v>7003500</v>
      </c>
      <c r="O283" s="208">
        <f t="shared" ca="1" si="41"/>
        <v>26346500</v>
      </c>
      <c r="P283" s="208">
        <f t="shared" ca="1" si="42"/>
        <v>28346500</v>
      </c>
      <c r="Q283" s="209">
        <f t="shared" ca="1" si="43"/>
        <v>122264524.85277689</v>
      </c>
    </row>
    <row r="284" spans="1:17" x14ac:dyDescent="0.25">
      <c r="A284" s="112">
        <v>151</v>
      </c>
      <c r="B284" s="201">
        <f t="shared" ca="1" si="33"/>
        <v>0.40956819648632392</v>
      </c>
      <c r="C284" s="201">
        <f t="shared" ca="1" si="33"/>
        <v>0.91045961005181753</v>
      </c>
      <c r="D284" s="201">
        <f t="shared" ca="1" si="33"/>
        <v>0.83374937439188346</v>
      </c>
      <c r="E284" s="202">
        <f t="shared" ca="1" si="34"/>
        <v>10500000</v>
      </c>
      <c r="F284" s="203">
        <f t="shared" ca="1" si="35"/>
        <v>0.05</v>
      </c>
      <c r="G284" s="204">
        <f t="shared" ca="1" si="36"/>
        <v>525000</v>
      </c>
      <c r="H284" s="205">
        <f t="shared" ca="1" si="44"/>
        <v>197.5</v>
      </c>
      <c r="I284" s="206">
        <f t="shared" ca="1" si="37"/>
        <v>103687500</v>
      </c>
      <c r="J284" s="206">
        <f t="shared" ca="1" si="38"/>
        <v>42000000</v>
      </c>
      <c r="K284" s="207">
        <f t="shared" si="31"/>
        <v>14000000</v>
      </c>
      <c r="L284" s="207">
        <f t="shared" si="32"/>
        <v>2000000</v>
      </c>
      <c r="M284" s="208">
        <f t="shared" ca="1" si="39"/>
        <v>45687500</v>
      </c>
      <c r="N284" s="208">
        <f t="shared" ca="1" si="40"/>
        <v>9594375</v>
      </c>
      <c r="O284" s="208">
        <f t="shared" ca="1" si="41"/>
        <v>36093125</v>
      </c>
      <c r="P284" s="208">
        <f t="shared" ca="1" si="42"/>
        <v>38093125</v>
      </c>
      <c r="Q284" s="209">
        <f t="shared" ca="1" si="43"/>
        <v>171180580.61074334</v>
      </c>
    </row>
    <row r="285" spans="1:17" x14ac:dyDescent="0.25">
      <c r="A285" s="112">
        <v>152</v>
      </c>
      <c r="B285" s="201">
        <f t="shared" ca="1" si="33"/>
        <v>2.7747344137693308E-2</v>
      </c>
      <c r="C285" s="201">
        <f t="shared" ca="1" si="33"/>
        <v>0.57836726060619703</v>
      </c>
      <c r="D285" s="201">
        <f t="shared" ca="1" si="33"/>
        <v>0.85853493674060055</v>
      </c>
      <c r="E285" s="202">
        <f t="shared" ca="1" si="34"/>
        <v>10000000</v>
      </c>
      <c r="F285" s="203">
        <f t="shared" ca="1" si="35"/>
        <v>0.03</v>
      </c>
      <c r="G285" s="204">
        <f t="shared" ca="1" si="36"/>
        <v>300000</v>
      </c>
      <c r="H285" s="205">
        <f t="shared" ca="1" si="44"/>
        <v>197</v>
      </c>
      <c r="I285" s="206">
        <f t="shared" ca="1" si="37"/>
        <v>59100000</v>
      </c>
      <c r="J285" s="206">
        <f t="shared" ca="1" si="38"/>
        <v>24000000</v>
      </c>
      <c r="K285" s="207">
        <f t="shared" si="31"/>
        <v>14000000</v>
      </c>
      <c r="L285" s="207">
        <f t="shared" si="32"/>
        <v>2000000</v>
      </c>
      <c r="M285" s="208">
        <f t="shared" ca="1" si="39"/>
        <v>19100000</v>
      </c>
      <c r="N285" s="208">
        <f t="shared" ca="1" si="40"/>
        <v>4011000</v>
      </c>
      <c r="O285" s="208">
        <f t="shared" ca="1" si="41"/>
        <v>15089000</v>
      </c>
      <c r="P285" s="208">
        <f t="shared" ca="1" si="42"/>
        <v>17089000</v>
      </c>
      <c r="Q285" s="209">
        <f t="shared" ca="1" si="43"/>
        <v>65765737.047222897</v>
      </c>
    </row>
    <row r="286" spans="1:17" x14ac:dyDescent="0.25">
      <c r="A286" s="112">
        <v>153</v>
      </c>
      <c r="B286" s="201">
        <f t="shared" ca="1" si="33"/>
        <v>0.13121728231183449</v>
      </c>
      <c r="C286" s="201">
        <f t="shared" ca="1" si="33"/>
        <v>0.5518751673959037</v>
      </c>
      <c r="D286" s="201">
        <f t="shared" ca="1" si="33"/>
        <v>0.49805594263401232</v>
      </c>
      <c r="E286" s="202">
        <f t="shared" ca="1" si="34"/>
        <v>10000000</v>
      </c>
      <c r="F286" s="203">
        <f t="shared" ca="1" si="35"/>
        <v>0.03</v>
      </c>
      <c r="G286" s="204">
        <f t="shared" ca="1" si="36"/>
        <v>300000</v>
      </c>
      <c r="H286" s="205">
        <f t="shared" ca="1" si="44"/>
        <v>203</v>
      </c>
      <c r="I286" s="206">
        <f t="shared" ca="1" si="37"/>
        <v>60900000</v>
      </c>
      <c r="J286" s="206">
        <f t="shared" ca="1" si="38"/>
        <v>24000000</v>
      </c>
      <c r="K286" s="207">
        <f t="shared" si="31"/>
        <v>14000000</v>
      </c>
      <c r="L286" s="207">
        <f t="shared" si="32"/>
        <v>2000000</v>
      </c>
      <c r="M286" s="208">
        <f t="shared" ca="1" si="39"/>
        <v>20900000</v>
      </c>
      <c r="N286" s="208">
        <f t="shared" ca="1" si="40"/>
        <v>4389000</v>
      </c>
      <c r="O286" s="208">
        <f t="shared" ca="1" si="41"/>
        <v>16511000</v>
      </c>
      <c r="P286" s="208">
        <f t="shared" ca="1" si="42"/>
        <v>18511000</v>
      </c>
      <c r="Q286" s="209">
        <f t="shared" ca="1" si="43"/>
        <v>72902426.033187628</v>
      </c>
    </row>
    <row r="287" spans="1:17" x14ac:dyDescent="0.25">
      <c r="A287" s="112">
        <v>154</v>
      </c>
      <c r="B287" s="201">
        <f t="shared" ca="1" si="33"/>
        <v>0.68121337919475311</v>
      </c>
      <c r="C287" s="201">
        <f t="shared" ca="1" si="33"/>
        <v>0.29337360028213544</v>
      </c>
      <c r="D287" s="201">
        <f t="shared" ca="1" si="33"/>
        <v>0.41706897533014275</v>
      </c>
      <c r="E287" s="202">
        <f t="shared" ca="1" si="34"/>
        <v>10500000</v>
      </c>
      <c r="F287" s="203">
        <f t="shared" ca="1" si="35"/>
        <v>0.02</v>
      </c>
      <c r="G287" s="204">
        <f t="shared" ca="1" si="36"/>
        <v>210000</v>
      </c>
      <c r="H287" s="205">
        <f t="shared" ca="1" si="44"/>
        <v>203.5</v>
      </c>
      <c r="I287" s="206">
        <f t="shared" ca="1" si="37"/>
        <v>42735000</v>
      </c>
      <c r="J287" s="206">
        <f t="shared" ca="1" si="38"/>
        <v>16800000</v>
      </c>
      <c r="K287" s="207">
        <f t="shared" si="31"/>
        <v>14000000</v>
      </c>
      <c r="L287" s="207">
        <f t="shared" si="32"/>
        <v>2000000</v>
      </c>
      <c r="M287" s="208">
        <f t="shared" ca="1" si="39"/>
        <v>9935000</v>
      </c>
      <c r="N287" s="208">
        <f t="shared" ca="1" si="40"/>
        <v>2086350</v>
      </c>
      <c r="O287" s="208">
        <f t="shared" ca="1" si="41"/>
        <v>7848650</v>
      </c>
      <c r="P287" s="208">
        <f t="shared" ca="1" si="42"/>
        <v>9848650</v>
      </c>
      <c r="Q287" s="209">
        <f t="shared" ca="1" si="43"/>
        <v>29428095.627019241</v>
      </c>
    </row>
    <row r="288" spans="1:17" x14ac:dyDescent="0.25">
      <c r="A288" s="112">
        <v>155</v>
      </c>
      <c r="B288" s="201">
        <f t="shared" ca="1" si="33"/>
        <v>0.13003233086958443</v>
      </c>
      <c r="C288" s="201">
        <f t="shared" ca="1" si="33"/>
        <v>0.91843908948998121</v>
      </c>
      <c r="D288" s="201">
        <f t="shared" ca="1" si="33"/>
        <v>8.0690058496906913E-2</v>
      </c>
      <c r="E288" s="202">
        <f t="shared" ca="1" si="34"/>
        <v>10000000</v>
      </c>
      <c r="F288" s="203">
        <f t="shared" ca="1" si="35"/>
        <v>0.05</v>
      </c>
      <c r="G288" s="204">
        <f t="shared" ca="1" si="36"/>
        <v>500000</v>
      </c>
      <c r="H288" s="205">
        <f t="shared" ca="1" si="44"/>
        <v>203</v>
      </c>
      <c r="I288" s="206">
        <f t="shared" ca="1" si="37"/>
        <v>101500000</v>
      </c>
      <c r="J288" s="206">
        <f t="shared" ca="1" si="38"/>
        <v>40000000</v>
      </c>
      <c r="K288" s="207">
        <f t="shared" si="31"/>
        <v>14000000</v>
      </c>
      <c r="L288" s="207">
        <f t="shared" si="32"/>
        <v>2000000</v>
      </c>
      <c r="M288" s="208">
        <f t="shared" ca="1" si="39"/>
        <v>45500000</v>
      </c>
      <c r="N288" s="208">
        <f t="shared" ca="1" si="40"/>
        <v>9555000</v>
      </c>
      <c r="O288" s="208">
        <f t="shared" ca="1" si="41"/>
        <v>35945000</v>
      </c>
      <c r="P288" s="208">
        <f t="shared" ca="1" si="42"/>
        <v>37945000</v>
      </c>
      <c r="Q288" s="209">
        <f t="shared" ca="1" si="43"/>
        <v>170437175.5080387</v>
      </c>
    </row>
    <row r="289" spans="1:17" x14ac:dyDescent="0.25">
      <c r="A289" s="112">
        <v>156</v>
      </c>
      <c r="B289" s="201">
        <f t="shared" ca="1" si="33"/>
        <v>0.7936303588583995</v>
      </c>
      <c r="C289" s="201">
        <f t="shared" ca="1" si="33"/>
        <v>0.97911123889860308</v>
      </c>
      <c r="D289" s="201">
        <f t="shared" ca="1" si="33"/>
        <v>0.80151801249110777</v>
      </c>
      <c r="E289" s="202">
        <f t="shared" ca="1" si="34"/>
        <v>10500000</v>
      </c>
      <c r="F289" s="203">
        <f t="shared" ca="1" si="35"/>
        <v>0.08</v>
      </c>
      <c r="G289" s="204">
        <f t="shared" ca="1" si="36"/>
        <v>840000</v>
      </c>
      <c r="H289" s="205">
        <f t="shared" ca="1" si="44"/>
        <v>197.5</v>
      </c>
      <c r="I289" s="206">
        <f t="shared" ca="1" si="37"/>
        <v>165900000</v>
      </c>
      <c r="J289" s="206">
        <f t="shared" ca="1" si="38"/>
        <v>67200000</v>
      </c>
      <c r="K289" s="207">
        <f t="shared" si="31"/>
        <v>14000000</v>
      </c>
      <c r="L289" s="207">
        <f t="shared" si="32"/>
        <v>2000000</v>
      </c>
      <c r="M289" s="208">
        <f t="shared" ca="1" si="39"/>
        <v>82700000</v>
      </c>
      <c r="N289" s="208">
        <f t="shared" ca="1" si="40"/>
        <v>17367000</v>
      </c>
      <c r="O289" s="208">
        <f t="shared" ca="1" si="41"/>
        <v>65333000</v>
      </c>
      <c r="P289" s="208">
        <f t="shared" ca="1" si="42"/>
        <v>67333000</v>
      </c>
      <c r="Q289" s="209">
        <f t="shared" ca="1" si="43"/>
        <v>317928747.88464278</v>
      </c>
    </row>
    <row r="290" spans="1:17" x14ac:dyDescent="0.25">
      <c r="A290" s="112">
        <v>157</v>
      </c>
      <c r="B290" s="201">
        <f t="shared" ca="1" si="33"/>
        <v>0.74780447992384302</v>
      </c>
      <c r="C290" s="201">
        <f t="shared" ca="1" si="33"/>
        <v>2.071838464486464E-2</v>
      </c>
      <c r="D290" s="201">
        <f t="shared" ca="1" si="33"/>
        <v>0.83971297476749307</v>
      </c>
      <c r="E290" s="202">
        <f t="shared" ca="1" si="34"/>
        <v>10500000</v>
      </c>
      <c r="F290" s="203">
        <f t="shared" ca="1" si="35"/>
        <v>0.01</v>
      </c>
      <c r="G290" s="204">
        <f t="shared" ca="1" si="36"/>
        <v>105000</v>
      </c>
      <c r="H290" s="205">
        <f t="shared" ca="1" si="44"/>
        <v>197.5</v>
      </c>
      <c r="I290" s="206">
        <f t="shared" ca="1" si="37"/>
        <v>20737500</v>
      </c>
      <c r="J290" s="206">
        <f t="shared" ca="1" si="38"/>
        <v>8400000</v>
      </c>
      <c r="K290" s="207">
        <f t="shared" si="31"/>
        <v>14000000</v>
      </c>
      <c r="L290" s="207">
        <f t="shared" si="32"/>
        <v>2000000</v>
      </c>
      <c r="M290" s="208">
        <f t="shared" ca="1" si="39"/>
        <v>-3662500</v>
      </c>
      <c r="N290" s="208">
        <f t="shared" ca="1" si="40"/>
        <v>-769125</v>
      </c>
      <c r="O290" s="208">
        <f t="shared" ca="1" si="41"/>
        <v>-2893375</v>
      </c>
      <c r="P290" s="208">
        <f t="shared" ca="1" si="42"/>
        <v>-893375</v>
      </c>
      <c r="Q290" s="209">
        <f t="shared" ca="1" si="43"/>
        <v>-24483642.421122521</v>
      </c>
    </row>
    <row r="291" spans="1:17" x14ac:dyDescent="0.25">
      <c r="A291" s="112">
        <v>158</v>
      </c>
      <c r="B291" s="201">
        <f t="shared" ca="1" si="33"/>
        <v>0.47633983729917073</v>
      </c>
      <c r="C291" s="201">
        <f t="shared" ca="1" si="33"/>
        <v>0.38394185590695096</v>
      </c>
      <c r="D291" s="201">
        <f t="shared" ca="1" si="33"/>
        <v>0.29376195824211615</v>
      </c>
      <c r="E291" s="202">
        <f t="shared" ca="1" si="34"/>
        <v>10500000</v>
      </c>
      <c r="F291" s="203">
        <f t="shared" ca="1" si="35"/>
        <v>0.03</v>
      </c>
      <c r="G291" s="204">
        <f t="shared" ca="1" si="36"/>
        <v>315000</v>
      </c>
      <c r="H291" s="205">
        <f t="shared" ca="1" si="44"/>
        <v>203.5</v>
      </c>
      <c r="I291" s="206">
        <f t="shared" ca="1" si="37"/>
        <v>64102500</v>
      </c>
      <c r="J291" s="206">
        <f t="shared" ca="1" si="38"/>
        <v>25200000</v>
      </c>
      <c r="K291" s="207">
        <f t="shared" si="31"/>
        <v>14000000</v>
      </c>
      <c r="L291" s="207">
        <f t="shared" si="32"/>
        <v>2000000</v>
      </c>
      <c r="M291" s="208">
        <f t="shared" ca="1" si="39"/>
        <v>22902500</v>
      </c>
      <c r="N291" s="208">
        <f t="shared" ca="1" si="40"/>
        <v>4809525</v>
      </c>
      <c r="O291" s="208">
        <f t="shared" ca="1" si="41"/>
        <v>18092975</v>
      </c>
      <c r="P291" s="208">
        <f t="shared" ca="1" si="42"/>
        <v>20092975</v>
      </c>
      <c r="Q291" s="209">
        <f t="shared" ca="1" si="43"/>
        <v>80841992.53007336</v>
      </c>
    </row>
    <row r="292" spans="1:17" x14ac:dyDescent="0.25">
      <c r="A292" s="112">
        <v>159</v>
      </c>
      <c r="B292" s="201">
        <f t="shared" ca="1" si="33"/>
        <v>0.18099968840189495</v>
      </c>
      <c r="C292" s="201">
        <f t="shared" ca="1" si="33"/>
        <v>0.10868107580276964</v>
      </c>
      <c r="D292" s="201">
        <f t="shared" ca="1" si="33"/>
        <v>0.71400331770088632</v>
      </c>
      <c r="E292" s="202">
        <f t="shared" ca="1" si="34"/>
        <v>10000000</v>
      </c>
      <c r="F292" s="203">
        <f t="shared" ca="1" si="35"/>
        <v>0.02</v>
      </c>
      <c r="G292" s="204">
        <f t="shared" ca="1" si="36"/>
        <v>200000</v>
      </c>
      <c r="H292" s="205">
        <f t="shared" ca="1" si="44"/>
        <v>197</v>
      </c>
      <c r="I292" s="206">
        <f t="shared" ca="1" si="37"/>
        <v>39400000</v>
      </c>
      <c r="J292" s="206">
        <f t="shared" ca="1" si="38"/>
        <v>16000000</v>
      </c>
      <c r="K292" s="207">
        <f t="shared" si="31"/>
        <v>14000000</v>
      </c>
      <c r="L292" s="207">
        <f t="shared" si="32"/>
        <v>2000000</v>
      </c>
      <c r="M292" s="208">
        <f t="shared" ca="1" si="39"/>
        <v>7400000</v>
      </c>
      <c r="N292" s="208">
        <f t="shared" ca="1" si="40"/>
        <v>1554000</v>
      </c>
      <c r="O292" s="208">
        <f t="shared" ca="1" si="41"/>
        <v>5846000</v>
      </c>
      <c r="P292" s="208">
        <f t="shared" ca="1" si="42"/>
        <v>7846000</v>
      </c>
      <c r="Q292" s="209">
        <f t="shared" ca="1" si="43"/>
        <v>19377258.638452277</v>
      </c>
    </row>
    <row r="293" spans="1:17" x14ac:dyDescent="0.25">
      <c r="A293" s="112">
        <v>160</v>
      </c>
      <c r="B293" s="201">
        <f t="shared" ca="1" si="33"/>
        <v>0.62690582229225356</v>
      </c>
      <c r="C293" s="201">
        <f t="shared" ca="1" si="33"/>
        <v>0.61187136357306238</v>
      </c>
      <c r="D293" s="201">
        <f t="shared" ca="1" si="33"/>
        <v>0.35642081769982981</v>
      </c>
      <c r="E293" s="202">
        <f t="shared" ca="1" si="34"/>
        <v>10500000</v>
      </c>
      <c r="F293" s="203">
        <f t="shared" ca="1" si="35"/>
        <v>0.04</v>
      </c>
      <c r="G293" s="204">
        <f t="shared" ca="1" si="36"/>
        <v>420000</v>
      </c>
      <c r="H293" s="205">
        <f t="shared" ca="1" si="44"/>
        <v>203.5</v>
      </c>
      <c r="I293" s="206">
        <f t="shared" ca="1" si="37"/>
        <v>85470000</v>
      </c>
      <c r="J293" s="206">
        <f t="shared" ca="1" si="38"/>
        <v>33600000</v>
      </c>
      <c r="K293" s="207">
        <f t="shared" si="31"/>
        <v>14000000</v>
      </c>
      <c r="L293" s="207">
        <f t="shared" si="32"/>
        <v>2000000</v>
      </c>
      <c r="M293" s="208">
        <f t="shared" ca="1" si="39"/>
        <v>35870000</v>
      </c>
      <c r="N293" s="208">
        <f t="shared" ca="1" si="40"/>
        <v>7532700</v>
      </c>
      <c r="O293" s="208">
        <f t="shared" ca="1" si="41"/>
        <v>28337300</v>
      </c>
      <c r="P293" s="208">
        <f t="shared" ca="1" si="42"/>
        <v>30337300</v>
      </c>
      <c r="Q293" s="209">
        <f t="shared" ca="1" si="43"/>
        <v>132255889.43312746</v>
      </c>
    </row>
    <row r="294" spans="1:17" x14ac:dyDescent="0.25">
      <c r="A294" s="112">
        <v>161</v>
      </c>
      <c r="B294" s="201">
        <f t="shared" ca="1" si="33"/>
        <v>0.38363977608470445</v>
      </c>
      <c r="C294" s="201">
        <f t="shared" ca="1" si="33"/>
        <v>0.4146997120688285</v>
      </c>
      <c r="D294" s="201">
        <f t="shared" ca="1" si="33"/>
        <v>0.29234549392275544</v>
      </c>
      <c r="E294" s="202">
        <f t="shared" ca="1" si="34"/>
        <v>10500000</v>
      </c>
      <c r="F294" s="203">
        <f t="shared" ca="1" si="35"/>
        <v>0.03</v>
      </c>
      <c r="G294" s="204">
        <f t="shared" ca="1" si="36"/>
        <v>315000</v>
      </c>
      <c r="H294" s="205">
        <f t="shared" ca="1" si="44"/>
        <v>203.5</v>
      </c>
      <c r="I294" s="206">
        <f t="shared" ca="1" si="37"/>
        <v>64102500</v>
      </c>
      <c r="J294" s="206">
        <f t="shared" ca="1" si="38"/>
        <v>25200000</v>
      </c>
      <c r="K294" s="207">
        <f t="shared" si="31"/>
        <v>14000000</v>
      </c>
      <c r="L294" s="207">
        <f t="shared" si="32"/>
        <v>2000000</v>
      </c>
      <c r="M294" s="208">
        <f t="shared" ca="1" si="39"/>
        <v>22902500</v>
      </c>
      <c r="N294" s="208">
        <f t="shared" ca="1" si="40"/>
        <v>4809525</v>
      </c>
      <c r="O294" s="208">
        <f t="shared" ca="1" si="41"/>
        <v>18092975</v>
      </c>
      <c r="P294" s="208">
        <f t="shared" ca="1" si="42"/>
        <v>20092975</v>
      </c>
      <c r="Q294" s="209">
        <f t="shared" ca="1" si="43"/>
        <v>80841992.53007336</v>
      </c>
    </row>
    <row r="295" spans="1:17" x14ac:dyDescent="0.25">
      <c r="A295" s="112">
        <v>162</v>
      </c>
      <c r="B295" s="201">
        <f t="shared" ca="1" si="33"/>
        <v>0.66028358490353023</v>
      </c>
      <c r="C295" s="201">
        <f t="shared" ca="1" si="33"/>
        <v>0.95221953928159098</v>
      </c>
      <c r="D295" s="201">
        <f t="shared" ca="1" si="33"/>
        <v>0.91541450473236274</v>
      </c>
      <c r="E295" s="202">
        <f t="shared" ca="1" si="34"/>
        <v>10500000</v>
      </c>
      <c r="F295" s="203">
        <f t="shared" ca="1" si="35"/>
        <v>0.08</v>
      </c>
      <c r="G295" s="204">
        <f t="shared" ca="1" si="36"/>
        <v>840000</v>
      </c>
      <c r="H295" s="205">
        <f t="shared" ca="1" si="44"/>
        <v>197.5</v>
      </c>
      <c r="I295" s="206">
        <f t="shared" ca="1" si="37"/>
        <v>165900000</v>
      </c>
      <c r="J295" s="206">
        <f t="shared" ca="1" si="38"/>
        <v>67200000</v>
      </c>
      <c r="K295" s="207">
        <f t="shared" si="31"/>
        <v>14000000</v>
      </c>
      <c r="L295" s="207">
        <f t="shared" si="32"/>
        <v>2000000</v>
      </c>
      <c r="M295" s="208">
        <f t="shared" ca="1" si="39"/>
        <v>82700000</v>
      </c>
      <c r="N295" s="208">
        <f t="shared" ca="1" si="40"/>
        <v>17367000</v>
      </c>
      <c r="O295" s="208">
        <f t="shared" ca="1" si="41"/>
        <v>65333000</v>
      </c>
      <c r="P295" s="208">
        <f t="shared" ca="1" si="42"/>
        <v>67333000</v>
      </c>
      <c r="Q295" s="209">
        <f t="shared" ca="1" si="43"/>
        <v>317928747.88464278</v>
      </c>
    </row>
    <row r="296" spans="1:17" x14ac:dyDescent="0.25">
      <c r="A296" s="112">
        <v>163</v>
      </c>
      <c r="B296" s="201">
        <f t="shared" ca="1" si="33"/>
        <v>0.87897544059836774</v>
      </c>
      <c r="C296" s="201">
        <f t="shared" ca="1" si="33"/>
        <v>0.64128044071074697</v>
      </c>
      <c r="D296" s="201">
        <f t="shared" ca="1" si="33"/>
        <v>5.3264922092673195E-2</v>
      </c>
      <c r="E296" s="202">
        <f t="shared" ca="1" si="34"/>
        <v>11000000</v>
      </c>
      <c r="F296" s="203">
        <f t="shared" ca="1" si="35"/>
        <v>0.04</v>
      </c>
      <c r="G296" s="204">
        <f t="shared" ca="1" si="36"/>
        <v>440000</v>
      </c>
      <c r="H296" s="205">
        <f t="shared" ca="1" si="44"/>
        <v>204</v>
      </c>
      <c r="I296" s="206">
        <f t="shared" ca="1" si="37"/>
        <v>89760000</v>
      </c>
      <c r="J296" s="206">
        <f t="shared" ca="1" si="38"/>
        <v>35200000</v>
      </c>
      <c r="K296" s="207">
        <f t="shared" si="31"/>
        <v>14000000</v>
      </c>
      <c r="L296" s="207">
        <f t="shared" si="32"/>
        <v>2000000</v>
      </c>
      <c r="M296" s="208">
        <f t="shared" ca="1" si="39"/>
        <v>38560000</v>
      </c>
      <c r="N296" s="208">
        <f t="shared" ca="1" si="40"/>
        <v>8097600</v>
      </c>
      <c r="O296" s="208">
        <f t="shared" ca="1" si="41"/>
        <v>30462400</v>
      </c>
      <c r="P296" s="208">
        <f t="shared" ca="1" si="42"/>
        <v>32462400</v>
      </c>
      <c r="Q296" s="209">
        <f t="shared" ca="1" si="43"/>
        <v>142921274.63993031</v>
      </c>
    </row>
    <row r="297" spans="1:17" x14ac:dyDescent="0.25">
      <c r="A297" s="112">
        <v>164</v>
      </c>
      <c r="B297" s="201">
        <f t="shared" ca="1" si="33"/>
        <v>0.52153600109686316</v>
      </c>
      <c r="C297" s="201">
        <f t="shared" ca="1" si="33"/>
        <v>0.20183668817678668</v>
      </c>
      <c r="D297" s="201">
        <f t="shared" ca="1" si="33"/>
        <v>0.55106114404195994</v>
      </c>
      <c r="E297" s="202">
        <f t="shared" ca="1" si="34"/>
        <v>10500000</v>
      </c>
      <c r="F297" s="203">
        <f t="shared" ca="1" si="35"/>
        <v>0.02</v>
      </c>
      <c r="G297" s="204">
        <f t="shared" ca="1" si="36"/>
        <v>210000</v>
      </c>
      <c r="H297" s="205">
        <f t="shared" ca="1" si="44"/>
        <v>197.5</v>
      </c>
      <c r="I297" s="206">
        <f t="shared" ca="1" si="37"/>
        <v>41475000</v>
      </c>
      <c r="J297" s="206">
        <f t="shared" ca="1" si="38"/>
        <v>16800000</v>
      </c>
      <c r="K297" s="207">
        <f t="shared" si="31"/>
        <v>14000000</v>
      </c>
      <c r="L297" s="207">
        <f t="shared" si="32"/>
        <v>2000000</v>
      </c>
      <c r="M297" s="208">
        <f t="shared" ca="1" si="39"/>
        <v>8675000</v>
      </c>
      <c r="N297" s="208">
        <f t="shared" ca="1" si="40"/>
        <v>1821750</v>
      </c>
      <c r="O297" s="208">
        <f t="shared" ca="1" si="41"/>
        <v>6853250</v>
      </c>
      <c r="P297" s="208">
        <f t="shared" ca="1" si="42"/>
        <v>8853250</v>
      </c>
      <c r="Q297" s="209">
        <f t="shared" ca="1" si="43"/>
        <v>24432413.336843953</v>
      </c>
    </row>
    <row r="298" spans="1:17" x14ac:dyDescent="0.25">
      <c r="A298" s="112">
        <v>165</v>
      </c>
      <c r="B298" s="201">
        <f t="shared" ca="1" si="33"/>
        <v>1.5550666548119985E-2</v>
      </c>
      <c r="C298" s="201">
        <f t="shared" ca="1" si="33"/>
        <v>0.18320434089507964</v>
      </c>
      <c r="D298" s="201">
        <f t="shared" ca="1" si="33"/>
        <v>0.51867731453321753</v>
      </c>
      <c r="E298" s="202">
        <f t="shared" ca="1" si="34"/>
        <v>10000000</v>
      </c>
      <c r="F298" s="203">
        <f t="shared" ca="1" si="35"/>
        <v>0.02</v>
      </c>
      <c r="G298" s="204">
        <f t="shared" ca="1" si="36"/>
        <v>200000</v>
      </c>
      <c r="H298" s="205">
        <f t="shared" ca="1" si="44"/>
        <v>197</v>
      </c>
      <c r="I298" s="206">
        <f t="shared" ca="1" si="37"/>
        <v>39400000</v>
      </c>
      <c r="J298" s="206">
        <f t="shared" ca="1" si="38"/>
        <v>16000000</v>
      </c>
      <c r="K298" s="207">
        <f t="shared" si="31"/>
        <v>14000000</v>
      </c>
      <c r="L298" s="207">
        <f t="shared" si="32"/>
        <v>2000000</v>
      </c>
      <c r="M298" s="208">
        <f t="shared" ca="1" si="39"/>
        <v>7400000</v>
      </c>
      <c r="N298" s="208">
        <f t="shared" ca="1" si="40"/>
        <v>1554000</v>
      </c>
      <c r="O298" s="208">
        <f t="shared" ca="1" si="41"/>
        <v>5846000</v>
      </c>
      <c r="P298" s="208">
        <f t="shared" ca="1" si="42"/>
        <v>7846000</v>
      </c>
      <c r="Q298" s="209">
        <f t="shared" ca="1" si="43"/>
        <v>19377258.638452277</v>
      </c>
    </row>
    <row r="299" spans="1:17" x14ac:dyDescent="0.25">
      <c r="A299" s="112">
        <v>166</v>
      </c>
      <c r="B299" s="201">
        <f t="shared" ca="1" si="33"/>
        <v>0.98541174954324173</v>
      </c>
      <c r="C299" s="201">
        <f t="shared" ca="1" si="33"/>
        <v>0.48078536467093003</v>
      </c>
      <c r="D299" s="201">
        <f t="shared" ca="1" si="33"/>
        <v>0.91227772384152028</v>
      </c>
      <c r="E299" s="202">
        <f t="shared" ca="1" si="34"/>
        <v>11000000</v>
      </c>
      <c r="F299" s="203">
        <f t="shared" ca="1" si="35"/>
        <v>0.03</v>
      </c>
      <c r="G299" s="204">
        <f t="shared" ca="1" si="36"/>
        <v>330000</v>
      </c>
      <c r="H299" s="205">
        <f t="shared" ca="1" si="44"/>
        <v>198</v>
      </c>
      <c r="I299" s="206">
        <f t="shared" ca="1" si="37"/>
        <v>65340000</v>
      </c>
      <c r="J299" s="206">
        <f t="shared" ca="1" si="38"/>
        <v>26400000</v>
      </c>
      <c r="K299" s="207">
        <f t="shared" si="31"/>
        <v>14000000</v>
      </c>
      <c r="L299" s="207">
        <f t="shared" si="32"/>
        <v>2000000</v>
      </c>
      <c r="M299" s="208">
        <f t="shared" ca="1" si="39"/>
        <v>22940000</v>
      </c>
      <c r="N299" s="208">
        <f t="shared" ca="1" si="40"/>
        <v>4817400</v>
      </c>
      <c r="O299" s="208">
        <f t="shared" ca="1" si="41"/>
        <v>18122600</v>
      </c>
      <c r="P299" s="208">
        <f t="shared" ca="1" si="42"/>
        <v>20122600</v>
      </c>
      <c r="Q299" s="209">
        <f t="shared" ca="1" si="43"/>
        <v>80990673.550614297</v>
      </c>
    </row>
    <row r="300" spans="1:17" x14ac:dyDescent="0.25">
      <c r="A300" s="112">
        <v>167</v>
      </c>
      <c r="B300" s="201">
        <f t="shared" ca="1" si="33"/>
        <v>0.13767616677480066</v>
      </c>
      <c r="C300" s="201">
        <f t="shared" ca="1" si="33"/>
        <v>1.1933882637873205E-2</v>
      </c>
      <c r="D300" s="201">
        <f t="shared" ca="1" si="33"/>
        <v>0.20001204224540647</v>
      </c>
      <c r="E300" s="202">
        <f t="shared" ca="1" si="34"/>
        <v>10000000</v>
      </c>
      <c r="F300" s="203">
        <f t="shared" ca="1" si="35"/>
        <v>0.01</v>
      </c>
      <c r="G300" s="204">
        <f t="shared" ca="1" si="36"/>
        <v>100000</v>
      </c>
      <c r="H300" s="205">
        <f t="shared" ca="1" si="44"/>
        <v>203</v>
      </c>
      <c r="I300" s="206">
        <f t="shared" ca="1" si="37"/>
        <v>20300000</v>
      </c>
      <c r="J300" s="206">
        <f t="shared" ca="1" si="38"/>
        <v>8000000</v>
      </c>
      <c r="K300" s="207">
        <f t="shared" si="31"/>
        <v>14000000</v>
      </c>
      <c r="L300" s="207">
        <f t="shared" si="32"/>
        <v>2000000</v>
      </c>
      <c r="M300" s="208">
        <f t="shared" ca="1" si="39"/>
        <v>-3700000</v>
      </c>
      <c r="N300" s="208">
        <f t="shared" ca="1" si="40"/>
        <v>-777000</v>
      </c>
      <c r="O300" s="208">
        <f t="shared" ca="1" si="41"/>
        <v>-2923000</v>
      </c>
      <c r="P300" s="208">
        <f t="shared" ca="1" si="42"/>
        <v>-923000</v>
      </c>
      <c r="Q300" s="209">
        <f t="shared" ca="1" si="43"/>
        <v>-24632323.441663451</v>
      </c>
    </row>
    <row r="301" spans="1:17" x14ac:dyDescent="0.25">
      <c r="A301" s="112">
        <v>168</v>
      </c>
      <c r="B301" s="201">
        <f t="shared" ca="1" si="33"/>
        <v>0.27250901734858279</v>
      </c>
      <c r="C301" s="201">
        <f t="shared" ca="1" si="33"/>
        <v>0.11013757078696773</v>
      </c>
      <c r="D301" s="201">
        <f t="shared" ca="1" si="33"/>
        <v>0.40448066080541245</v>
      </c>
      <c r="E301" s="202">
        <f t="shared" ca="1" si="34"/>
        <v>10500000</v>
      </c>
      <c r="F301" s="203">
        <f t="shared" ca="1" si="35"/>
        <v>0.02</v>
      </c>
      <c r="G301" s="204">
        <f t="shared" ca="1" si="36"/>
        <v>210000</v>
      </c>
      <c r="H301" s="205">
        <f t="shared" ca="1" si="44"/>
        <v>203.5</v>
      </c>
      <c r="I301" s="206">
        <f t="shared" ca="1" si="37"/>
        <v>42735000</v>
      </c>
      <c r="J301" s="206">
        <f t="shared" ca="1" si="38"/>
        <v>16800000</v>
      </c>
      <c r="K301" s="207">
        <f t="shared" si="31"/>
        <v>14000000</v>
      </c>
      <c r="L301" s="207">
        <f t="shared" si="32"/>
        <v>2000000</v>
      </c>
      <c r="M301" s="208">
        <f t="shared" ca="1" si="39"/>
        <v>9935000</v>
      </c>
      <c r="N301" s="208">
        <f t="shared" ca="1" si="40"/>
        <v>2086350</v>
      </c>
      <c r="O301" s="208">
        <f t="shared" ca="1" si="41"/>
        <v>7848650</v>
      </c>
      <c r="P301" s="208">
        <f t="shared" ca="1" si="42"/>
        <v>9848650</v>
      </c>
      <c r="Q301" s="209">
        <f t="shared" ca="1" si="43"/>
        <v>29428095.627019241</v>
      </c>
    </row>
    <row r="302" spans="1:17" x14ac:dyDescent="0.25">
      <c r="A302" s="112">
        <v>169</v>
      </c>
      <c r="B302" s="201">
        <f t="shared" ca="1" si="33"/>
        <v>0.56497972243770733</v>
      </c>
      <c r="C302" s="201">
        <f t="shared" ca="1" si="33"/>
        <v>0.58601835845570827</v>
      </c>
      <c r="D302" s="201">
        <f t="shared" ca="1" si="33"/>
        <v>0.67295833813826234</v>
      </c>
      <c r="E302" s="202">
        <f t="shared" ca="1" si="34"/>
        <v>10500000</v>
      </c>
      <c r="F302" s="203">
        <f t="shared" ca="1" si="35"/>
        <v>0.03</v>
      </c>
      <c r="G302" s="204">
        <f t="shared" ca="1" si="36"/>
        <v>315000</v>
      </c>
      <c r="H302" s="205">
        <f t="shared" ca="1" si="44"/>
        <v>197.5</v>
      </c>
      <c r="I302" s="206">
        <f t="shared" ca="1" si="37"/>
        <v>62212500</v>
      </c>
      <c r="J302" s="206">
        <f t="shared" ca="1" si="38"/>
        <v>25200000</v>
      </c>
      <c r="K302" s="207">
        <f t="shared" si="31"/>
        <v>14000000</v>
      </c>
      <c r="L302" s="207">
        <f t="shared" si="32"/>
        <v>2000000</v>
      </c>
      <c r="M302" s="208">
        <f t="shared" ca="1" si="39"/>
        <v>21012500</v>
      </c>
      <c r="N302" s="208">
        <f t="shared" ca="1" si="40"/>
        <v>4412625</v>
      </c>
      <c r="O302" s="208">
        <f t="shared" ca="1" si="41"/>
        <v>16599875</v>
      </c>
      <c r="P302" s="208">
        <f t="shared" ca="1" si="42"/>
        <v>18599875</v>
      </c>
      <c r="Q302" s="209">
        <f t="shared" ca="1" si="43"/>
        <v>73348469.094810411</v>
      </c>
    </row>
    <row r="303" spans="1:17" x14ac:dyDescent="0.25">
      <c r="A303" s="112">
        <v>170</v>
      </c>
      <c r="B303" s="201">
        <f t="shared" ca="1" si="33"/>
        <v>0.84019069377928535</v>
      </c>
      <c r="C303" s="201">
        <f t="shared" ca="1" si="33"/>
        <v>0.62579834111743604</v>
      </c>
      <c r="D303" s="201">
        <f t="shared" ca="1" si="33"/>
        <v>0.73604624654665995</v>
      </c>
      <c r="E303" s="202">
        <f t="shared" ca="1" si="34"/>
        <v>11000000</v>
      </c>
      <c r="F303" s="203">
        <f t="shared" ca="1" si="35"/>
        <v>0.04</v>
      </c>
      <c r="G303" s="204">
        <f t="shared" ca="1" si="36"/>
        <v>440000</v>
      </c>
      <c r="H303" s="205">
        <f t="shared" ca="1" si="44"/>
        <v>198</v>
      </c>
      <c r="I303" s="206">
        <f t="shared" ca="1" si="37"/>
        <v>87120000</v>
      </c>
      <c r="J303" s="206">
        <f t="shared" ca="1" si="38"/>
        <v>35200000</v>
      </c>
      <c r="K303" s="207">
        <f t="shared" si="31"/>
        <v>14000000</v>
      </c>
      <c r="L303" s="207">
        <f t="shared" si="32"/>
        <v>2000000</v>
      </c>
      <c r="M303" s="208">
        <f t="shared" ca="1" si="39"/>
        <v>35920000</v>
      </c>
      <c r="N303" s="208">
        <f t="shared" ca="1" si="40"/>
        <v>7543200</v>
      </c>
      <c r="O303" s="208">
        <f t="shared" ca="1" si="41"/>
        <v>28376800</v>
      </c>
      <c r="P303" s="208">
        <f t="shared" ca="1" si="42"/>
        <v>30376800</v>
      </c>
      <c r="Q303" s="209">
        <f t="shared" ca="1" si="43"/>
        <v>132454130.79384872</v>
      </c>
    </row>
    <row r="304" spans="1:17" x14ac:dyDescent="0.25">
      <c r="A304" s="112">
        <v>171</v>
      </c>
      <c r="B304" s="201">
        <f t="shared" ca="1" si="33"/>
        <v>0.41586203033165403</v>
      </c>
      <c r="C304" s="201">
        <f t="shared" ca="1" si="33"/>
        <v>0.46579690486744796</v>
      </c>
      <c r="D304" s="201">
        <f t="shared" ca="1" si="33"/>
        <v>0.59489452177888658</v>
      </c>
      <c r="E304" s="202">
        <f t="shared" ca="1" si="34"/>
        <v>10500000</v>
      </c>
      <c r="F304" s="203">
        <f t="shared" ca="1" si="35"/>
        <v>0.03</v>
      </c>
      <c r="G304" s="204">
        <f t="shared" ca="1" si="36"/>
        <v>315000</v>
      </c>
      <c r="H304" s="205">
        <f t="shared" ca="1" si="44"/>
        <v>197.5</v>
      </c>
      <c r="I304" s="206">
        <f t="shared" ca="1" si="37"/>
        <v>62212500</v>
      </c>
      <c r="J304" s="206">
        <f t="shared" ca="1" si="38"/>
        <v>25200000</v>
      </c>
      <c r="K304" s="207">
        <f t="shared" si="31"/>
        <v>14000000</v>
      </c>
      <c r="L304" s="207">
        <f t="shared" si="32"/>
        <v>2000000</v>
      </c>
      <c r="M304" s="208">
        <f t="shared" ca="1" si="39"/>
        <v>21012500</v>
      </c>
      <c r="N304" s="208">
        <f t="shared" ca="1" si="40"/>
        <v>4412625</v>
      </c>
      <c r="O304" s="208">
        <f t="shared" ca="1" si="41"/>
        <v>16599875</v>
      </c>
      <c r="P304" s="208">
        <f t="shared" ca="1" si="42"/>
        <v>18599875</v>
      </c>
      <c r="Q304" s="209">
        <f t="shared" ca="1" si="43"/>
        <v>73348469.094810411</v>
      </c>
    </row>
    <row r="305" spans="1:17" x14ac:dyDescent="0.25">
      <c r="A305" s="112">
        <v>172</v>
      </c>
      <c r="B305" s="201">
        <f t="shared" ca="1" si="33"/>
        <v>0.38346631206453319</v>
      </c>
      <c r="C305" s="201">
        <f t="shared" ca="1" si="33"/>
        <v>0.77460955764863415</v>
      </c>
      <c r="D305" s="201">
        <f t="shared" ca="1" si="33"/>
        <v>0.38168070665146347</v>
      </c>
      <c r="E305" s="202">
        <f t="shared" ca="1" si="34"/>
        <v>10500000</v>
      </c>
      <c r="F305" s="203">
        <f t="shared" ca="1" si="35"/>
        <v>0.04</v>
      </c>
      <c r="G305" s="204">
        <f t="shared" ca="1" si="36"/>
        <v>420000</v>
      </c>
      <c r="H305" s="205">
        <f t="shared" ca="1" si="44"/>
        <v>203.5</v>
      </c>
      <c r="I305" s="206">
        <f t="shared" ca="1" si="37"/>
        <v>85470000</v>
      </c>
      <c r="J305" s="206">
        <f t="shared" ca="1" si="38"/>
        <v>33600000</v>
      </c>
      <c r="K305" s="207">
        <f t="shared" si="31"/>
        <v>14000000</v>
      </c>
      <c r="L305" s="207">
        <f t="shared" si="32"/>
        <v>2000000</v>
      </c>
      <c r="M305" s="208">
        <f t="shared" ca="1" si="39"/>
        <v>35870000</v>
      </c>
      <c r="N305" s="208">
        <f t="shared" ca="1" si="40"/>
        <v>7532700</v>
      </c>
      <c r="O305" s="208">
        <f t="shared" ca="1" si="41"/>
        <v>28337300</v>
      </c>
      <c r="P305" s="208">
        <f t="shared" ca="1" si="42"/>
        <v>30337300</v>
      </c>
      <c r="Q305" s="209">
        <f t="shared" ca="1" si="43"/>
        <v>132255889.43312746</v>
      </c>
    </row>
    <row r="306" spans="1:17" x14ac:dyDescent="0.25">
      <c r="A306" s="112">
        <v>173</v>
      </c>
      <c r="B306" s="201">
        <f t="shared" ca="1" si="33"/>
        <v>0.40033113467240766</v>
      </c>
      <c r="C306" s="201">
        <f t="shared" ca="1" si="33"/>
        <v>0.13803755885336877</v>
      </c>
      <c r="D306" s="201">
        <f t="shared" ca="1" si="33"/>
        <v>0.46326584742542021</v>
      </c>
      <c r="E306" s="202">
        <f t="shared" ca="1" si="34"/>
        <v>10500000</v>
      </c>
      <c r="F306" s="203">
        <f t="shared" ca="1" si="35"/>
        <v>0.02</v>
      </c>
      <c r="G306" s="204">
        <f t="shared" ca="1" si="36"/>
        <v>210000</v>
      </c>
      <c r="H306" s="205">
        <f t="shared" ca="1" si="44"/>
        <v>203.5</v>
      </c>
      <c r="I306" s="206">
        <f t="shared" ca="1" si="37"/>
        <v>42735000</v>
      </c>
      <c r="J306" s="206">
        <f t="shared" ca="1" si="38"/>
        <v>16800000</v>
      </c>
      <c r="K306" s="207">
        <f t="shared" si="31"/>
        <v>14000000</v>
      </c>
      <c r="L306" s="207">
        <f t="shared" si="32"/>
        <v>2000000</v>
      </c>
      <c r="M306" s="208">
        <f t="shared" ca="1" si="39"/>
        <v>9935000</v>
      </c>
      <c r="N306" s="208">
        <f t="shared" ca="1" si="40"/>
        <v>2086350</v>
      </c>
      <c r="O306" s="208">
        <f t="shared" ca="1" si="41"/>
        <v>7848650</v>
      </c>
      <c r="P306" s="208">
        <f t="shared" ca="1" si="42"/>
        <v>9848650</v>
      </c>
      <c r="Q306" s="209">
        <f t="shared" ca="1" si="43"/>
        <v>29428095.627019241</v>
      </c>
    </row>
    <row r="307" spans="1:17" x14ac:dyDescent="0.25">
      <c r="A307" s="112">
        <v>174</v>
      </c>
      <c r="B307" s="201">
        <f t="shared" ca="1" si="33"/>
        <v>0.13154697818641259</v>
      </c>
      <c r="C307" s="201">
        <f t="shared" ca="1" si="33"/>
        <v>0.87737728772061818</v>
      </c>
      <c r="D307" s="201">
        <f t="shared" ca="1" si="33"/>
        <v>0.48315716653178631</v>
      </c>
      <c r="E307" s="202">
        <f t="shared" ca="1" si="34"/>
        <v>10000000</v>
      </c>
      <c r="F307" s="203">
        <f t="shared" ca="1" si="35"/>
        <v>0.05</v>
      </c>
      <c r="G307" s="204">
        <f t="shared" ca="1" si="36"/>
        <v>500000</v>
      </c>
      <c r="H307" s="205">
        <f t="shared" ca="1" si="44"/>
        <v>203</v>
      </c>
      <c r="I307" s="206">
        <f t="shared" ca="1" si="37"/>
        <v>101500000</v>
      </c>
      <c r="J307" s="206">
        <f t="shared" ca="1" si="38"/>
        <v>40000000</v>
      </c>
      <c r="K307" s="207">
        <f t="shared" si="31"/>
        <v>14000000</v>
      </c>
      <c r="L307" s="207">
        <f t="shared" si="32"/>
        <v>2000000</v>
      </c>
      <c r="M307" s="208">
        <f t="shared" ca="1" si="39"/>
        <v>45500000</v>
      </c>
      <c r="N307" s="208">
        <f t="shared" ca="1" si="40"/>
        <v>9555000</v>
      </c>
      <c r="O307" s="208">
        <f t="shared" ca="1" si="41"/>
        <v>35945000</v>
      </c>
      <c r="P307" s="208">
        <f t="shared" ca="1" si="42"/>
        <v>37945000</v>
      </c>
      <c r="Q307" s="209">
        <f t="shared" ca="1" si="43"/>
        <v>170437175.5080387</v>
      </c>
    </row>
    <row r="308" spans="1:17" x14ac:dyDescent="0.25">
      <c r="A308" s="112">
        <v>175</v>
      </c>
      <c r="B308" s="201">
        <f t="shared" ca="1" si="33"/>
        <v>0.88835241052302416</v>
      </c>
      <c r="C308" s="201">
        <f t="shared" ca="1" si="33"/>
        <v>0.53797879579519114</v>
      </c>
      <c r="D308" s="201">
        <f t="shared" ca="1" si="33"/>
        <v>0.92789455749288152</v>
      </c>
      <c r="E308" s="202">
        <f t="shared" ca="1" si="34"/>
        <v>11000000</v>
      </c>
      <c r="F308" s="203">
        <f t="shared" ca="1" si="35"/>
        <v>0.03</v>
      </c>
      <c r="G308" s="204">
        <f t="shared" ca="1" si="36"/>
        <v>330000</v>
      </c>
      <c r="H308" s="205">
        <f t="shared" ca="1" si="44"/>
        <v>198</v>
      </c>
      <c r="I308" s="206">
        <f t="shared" ca="1" si="37"/>
        <v>65340000</v>
      </c>
      <c r="J308" s="206">
        <f t="shared" ca="1" si="38"/>
        <v>26400000</v>
      </c>
      <c r="K308" s="207">
        <f t="shared" si="31"/>
        <v>14000000</v>
      </c>
      <c r="L308" s="207">
        <f t="shared" si="32"/>
        <v>2000000</v>
      </c>
      <c r="M308" s="208">
        <f t="shared" ca="1" si="39"/>
        <v>22940000</v>
      </c>
      <c r="N308" s="208">
        <f t="shared" ca="1" si="40"/>
        <v>4817400</v>
      </c>
      <c r="O308" s="208">
        <f t="shared" ca="1" si="41"/>
        <v>18122600</v>
      </c>
      <c r="P308" s="208">
        <f t="shared" ca="1" si="42"/>
        <v>20122600</v>
      </c>
      <c r="Q308" s="209">
        <f t="shared" ca="1" si="43"/>
        <v>80990673.550614297</v>
      </c>
    </row>
    <row r="309" spans="1:17" x14ac:dyDescent="0.25">
      <c r="A309" s="112">
        <v>176</v>
      </c>
      <c r="B309" s="201">
        <f t="shared" ca="1" si="33"/>
        <v>4.8919251297629418E-2</v>
      </c>
      <c r="C309" s="201">
        <f t="shared" ca="1" si="33"/>
        <v>0.12322532214996051</v>
      </c>
      <c r="D309" s="201">
        <f t="shared" ca="1" si="33"/>
        <v>0.6110165819246991</v>
      </c>
      <c r="E309" s="202">
        <f t="shared" ca="1" si="34"/>
        <v>10000000</v>
      </c>
      <c r="F309" s="203">
        <f t="shared" ca="1" si="35"/>
        <v>0.02</v>
      </c>
      <c r="G309" s="204">
        <f t="shared" ca="1" si="36"/>
        <v>200000</v>
      </c>
      <c r="H309" s="205">
        <f t="shared" ca="1" si="44"/>
        <v>197</v>
      </c>
      <c r="I309" s="206">
        <f t="shared" ca="1" si="37"/>
        <v>39400000</v>
      </c>
      <c r="J309" s="206">
        <f t="shared" ca="1" si="38"/>
        <v>16000000</v>
      </c>
      <c r="K309" s="207">
        <f t="shared" si="31"/>
        <v>14000000</v>
      </c>
      <c r="L309" s="207">
        <f t="shared" si="32"/>
        <v>2000000</v>
      </c>
      <c r="M309" s="208">
        <f t="shared" ca="1" si="39"/>
        <v>7400000</v>
      </c>
      <c r="N309" s="208">
        <f t="shared" ca="1" si="40"/>
        <v>1554000</v>
      </c>
      <c r="O309" s="208">
        <f t="shared" ca="1" si="41"/>
        <v>5846000</v>
      </c>
      <c r="P309" s="208">
        <f t="shared" ca="1" si="42"/>
        <v>7846000</v>
      </c>
      <c r="Q309" s="209">
        <f t="shared" ca="1" si="43"/>
        <v>19377258.638452277</v>
      </c>
    </row>
    <row r="310" spans="1:17" x14ac:dyDescent="0.25">
      <c r="A310" s="112">
        <v>177</v>
      </c>
      <c r="B310" s="201">
        <f t="shared" ca="1" si="33"/>
        <v>0.99598014330238904</v>
      </c>
      <c r="C310" s="201">
        <f t="shared" ca="1" si="33"/>
        <v>0.83386334006254126</v>
      </c>
      <c r="D310" s="201">
        <f t="shared" ca="1" si="33"/>
        <v>0.50375085641806849</v>
      </c>
      <c r="E310" s="202">
        <f t="shared" ca="1" si="34"/>
        <v>11000000</v>
      </c>
      <c r="F310" s="203">
        <f t="shared" ca="1" si="35"/>
        <v>0.04</v>
      </c>
      <c r="G310" s="204">
        <f t="shared" ca="1" si="36"/>
        <v>440000</v>
      </c>
      <c r="H310" s="205">
        <f t="shared" ca="1" si="44"/>
        <v>198</v>
      </c>
      <c r="I310" s="206">
        <f t="shared" ca="1" si="37"/>
        <v>87120000</v>
      </c>
      <c r="J310" s="206">
        <f t="shared" ca="1" si="38"/>
        <v>35200000</v>
      </c>
      <c r="K310" s="207">
        <f t="shared" si="31"/>
        <v>14000000</v>
      </c>
      <c r="L310" s="207">
        <f t="shared" si="32"/>
        <v>2000000</v>
      </c>
      <c r="M310" s="208">
        <f t="shared" ca="1" si="39"/>
        <v>35920000</v>
      </c>
      <c r="N310" s="208">
        <f t="shared" ca="1" si="40"/>
        <v>7543200</v>
      </c>
      <c r="O310" s="208">
        <f t="shared" ca="1" si="41"/>
        <v>28376800</v>
      </c>
      <c r="P310" s="208">
        <f t="shared" ca="1" si="42"/>
        <v>30376800</v>
      </c>
      <c r="Q310" s="209">
        <f t="shared" ca="1" si="43"/>
        <v>132454130.79384872</v>
      </c>
    </row>
    <row r="311" spans="1:17" x14ac:dyDescent="0.25">
      <c r="A311" s="112">
        <v>178</v>
      </c>
      <c r="B311" s="201">
        <f t="shared" ca="1" si="33"/>
        <v>0.82066900906447926</v>
      </c>
      <c r="C311" s="201">
        <f t="shared" ca="1" si="33"/>
        <v>0.54903927623291793</v>
      </c>
      <c r="D311" s="201">
        <f t="shared" ca="1" si="33"/>
        <v>0.75330757740657406</v>
      </c>
      <c r="E311" s="202">
        <f t="shared" ca="1" si="34"/>
        <v>11000000</v>
      </c>
      <c r="F311" s="203">
        <f t="shared" ca="1" si="35"/>
        <v>0.03</v>
      </c>
      <c r="G311" s="204">
        <f t="shared" ca="1" si="36"/>
        <v>330000</v>
      </c>
      <c r="H311" s="205">
        <f t="shared" ca="1" si="44"/>
        <v>198</v>
      </c>
      <c r="I311" s="206">
        <f t="shared" ca="1" si="37"/>
        <v>65340000</v>
      </c>
      <c r="J311" s="206">
        <f t="shared" ca="1" si="38"/>
        <v>26400000</v>
      </c>
      <c r="K311" s="207">
        <f t="shared" si="31"/>
        <v>14000000</v>
      </c>
      <c r="L311" s="207">
        <f t="shared" si="32"/>
        <v>2000000</v>
      </c>
      <c r="M311" s="208">
        <f t="shared" ca="1" si="39"/>
        <v>22940000</v>
      </c>
      <c r="N311" s="208">
        <f t="shared" ca="1" si="40"/>
        <v>4817400</v>
      </c>
      <c r="O311" s="208">
        <f t="shared" ca="1" si="41"/>
        <v>18122600</v>
      </c>
      <c r="P311" s="208">
        <f t="shared" ca="1" si="42"/>
        <v>20122600</v>
      </c>
      <c r="Q311" s="209">
        <f t="shared" ca="1" si="43"/>
        <v>80990673.550614297</v>
      </c>
    </row>
    <row r="312" spans="1:17" x14ac:dyDescent="0.25">
      <c r="A312" s="112">
        <v>179</v>
      </c>
      <c r="B312" s="201">
        <f t="shared" ca="1" si="33"/>
        <v>0.62106781914974862</v>
      </c>
      <c r="C312" s="201">
        <f t="shared" ca="1" si="33"/>
        <v>0.43000145408905543</v>
      </c>
      <c r="D312" s="201">
        <f t="shared" ca="1" si="33"/>
        <v>8.9941530620173404E-3</v>
      </c>
      <c r="E312" s="202">
        <f t="shared" ca="1" si="34"/>
        <v>10500000</v>
      </c>
      <c r="F312" s="203">
        <f t="shared" ca="1" si="35"/>
        <v>0.03</v>
      </c>
      <c r="G312" s="204">
        <f t="shared" ca="1" si="36"/>
        <v>315000</v>
      </c>
      <c r="H312" s="205">
        <f t="shared" ca="1" si="44"/>
        <v>203.5</v>
      </c>
      <c r="I312" s="206">
        <f t="shared" ca="1" si="37"/>
        <v>64102500</v>
      </c>
      <c r="J312" s="206">
        <f t="shared" ca="1" si="38"/>
        <v>25200000</v>
      </c>
      <c r="K312" s="207">
        <f t="shared" si="31"/>
        <v>14000000</v>
      </c>
      <c r="L312" s="207">
        <f t="shared" si="32"/>
        <v>2000000</v>
      </c>
      <c r="M312" s="208">
        <f t="shared" ca="1" si="39"/>
        <v>22902500</v>
      </c>
      <c r="N312" s="208">
        <f t="shared" ca="1" si="40"/>
        <v>4809525</v>
      </c>
      <c r="O312" s="208">
        <f t="shared" ca="1" si="41"/>
        <v>18092975</v>
      </c>
      <c r="P312" s="208">
        <f t="shared" ca="1" si="42"/>
        <v>20092975</v>
      </c>
      <c r="Q312" s="209">
        <f t="shared" ca="1" si="43"/>
        <v>80841992.53007336</v>
      </c>
    </row>
    <row r="313" spans="1:17" x14ac:dyDescent="0.25">
      <c r="A313" s="112">
        <v>180</v>
      </c>
      <c r="B313" s="201">
        <f t="shared" ca="1" si="33"/>
        <v>0.77406801425708416</v>
      </c>
      <c r="C313" s="201">
        <f t="shared" ca="1" si="33"/>
        <v>0.15769725212460151</v>
      </c>
      <c r="D313" s="201">
        <f t="shared" ca="1" si="33"/>
        <v>0.830615414092711</v>
      </c>
      <c r="E313" s="202">
        <f t="shared" ca="1" si="34"/>
        <v>10500000</v>
      </c>
      <c r="F313" s="203">
        <f t="shared" ca="1" si="35"/>
        <v>0.02</v>
      </c>
      <c r="G313" s="204">
        <f t="shared" ca="1" si="36"/>
        <v>210000</v>
      </c>
      <c r="H313" s="205">
        <f t="shared" ca="1" si="44"/>
        <v>197.5</v>
      </c>
      <c r="I313" s="206">
        <f t="shared" ca="1" si="37"/>
        <v>41475000</v>
      </c>
      <c r="J313" s="206">
        <f t="shared" ca="1" si="38"/>
        <v>16800000</v>
      </c>
      <c r="K313" s="207">
        <f t="shared" si="31"/>
        <v>14000000</v>
      </c>
      <c r="L313" s="207">
        <f t="shared" si="32"/>
        <v>2000000</v>
      </c>
      <c r="M313" s="208">
        <f t="shared" ca="1" si="39"/>
        <v>8675000</v>
      </c>
      <c r="N313" s="208">
        <f t="shared" ca="1" si="40"/>
        <v>1821750</v>
      </c>
      <c r="O313" s="208">
        <f t="shared" ca="1" si="41"/>
        <v>6853250</v>
      </c>
      <c r="P313" s="208">
        <f t="shared" ca="1" si="42"/>
        <v>8853250</v>
      </c>
      <c r="Q313" s="209">
        <f t="shared" ca="1" si="43"/>
        <v>24432413.336843953</v>
      </c>
    </row>
    <row r="314" spans="1:17" x14ac:dyDescent="0.25">
      <c r="A314" s="112">
        <v>181</v>
      </c>
      <c r="B314" s="201">
        <f t="shared" ca="1" si="33"/>
        <v>0.36419485464522272</v>
      </c>
      <c r="C314" s="201">
        <f t="shared" ca="1" si="33"/>
        <v>0.79139433258479863</v>
      </c>
      <c r="D314" s="201">
        <f t="shared" ca="1" si="33"/>
        <v>7.1050901005902389E-3</v>
      </c>
      <c r="E314" s="202">
        <f t="shared" ca="1" si="34"/>
        <v>10500000</v>
      </c>
      <c r="F314" s="203">
        <f t="shared" ca="1" si="35"/>
        <v>0.04</v>
      </c>
      <c r="G314" s="204">
        <f t="shared" ca="1" si="36"/>
        <v>420000</v>
      </c>
      <c r="H314" s="205">
        <f t="shared" ca="1" si="44"/>
        <v>203.5</v>
      </c>
      <c r="I314" s="206">
        <f t="shared" ca="1" si="37"/>
        <v>85470000</v>
      </c>
      <c r="J314" s="206">
        <f t="shared" ca="1" si="38"/>
        <v>33600000</v>
      </c>
      <c r="K314" s="207">
        <f t="shared" si="31"/>
        <v>14000000</v>
      </c>
      <c r="L314" s="207">
        <f t="shared" si="32"/>
        <v>2000000</v>
      </c>
      <c r="M314" s="208">
        <f t="shared" ca="1" si="39"/>
        <v>35870000</v>
      </c>
      <c r="N314" s="208">
        <f t="shared" ca="1" si="40"/>
        <v>7532700</v>
      </c>
      <c r="O314" s="208">
        <f t="shared" ca="1" si="41"/>
        <v>28337300</v>
      </c>
      <c r="P314" s="208">
        <f t="shared" ca="1" si="42"/>
        <v>30337300</v>
      </c>
      <c r="Q314" s="209">
        <f t="shared" ca="1" si="43"/>
        <v>132255889.43312746</v>
      </c>
    </row>
    <row r="315" spans="1:17" x14ac:dyDescent="0.25">
      <c r="A315" s="112">
        <v>182</v>
      </c>
      <c r="B315" s="201">
        <f t="shared" ca="1" si="33"/>
        <v>0.52075136317615245</v>
      </c>
      <c r="C315" s="201">
        <f t="shared" ca="1" si="33"/>
        <v>6.0952945915763168E-3</v>
      </c>
      <c r="D315" s="201">
        <f t="shared" ca="1" si="33"/>
        <v>0.89986668114096902</v>
      </c>
      <c r="E315" s="202">
        <f t="shared" ca="1" si="34"/>
        <v>10500000</v>
      </c>
      <c r="F315" s="203">
        <f t="shared" ca="1" si="35"/>
        <v>0.01</v>
      </c>
      <c r="G315" s="204">
        <f t="shared" ca="1" si="36"/>
        <v>105000</v>
      </c>
      <c r="H315" s="205">
        <f t="shared" ca="1" si="44"/>
        <v>197.5</v>
      </c>
      <c r="I315" s="206">
        <f t="shared" ca="1" si="37"/>
        <v>20737500</v>
      </c>
      <c r="J315" s="206">
        <f t="shared" ca="1" si="38"/>
        <v>8400000</v>
      </c>
      <c r="K315" s="207">
        <f t="shared" si="31"/>
        <v>14000000</v>
      </c>
      <c r="L315" s="207">
        <f t="shared" si="32"/>
        <v>2000000</v>
      </c>
      <c r="M315" s="208">
        <f t="shared" ca="1" si="39"/>
        <v>-3662500</v>
      </c>
      <c r="N315" s="208">
        <f t="shared" ca="1" si="40"/>
        <v>-769125</v>
      </c>
      <c r="O315" s="208">
        <f t="shared" ca="1" si="41"/>
        <v>-2893375</v>
      </c>
      <c r="P315" s="208">
        <f t="shared" ca="1" si="42"/>
        <v>-893375</v>
      </c>
      <c r="Q315" s="209">
        <f t="shared" ca="1" si="43"/>
        <v>-24483642.421122521</v>
      </c>
    </row>
    <row r="316" spans="1:17" x14ac:dyDescent="0.25">
      <c r="A316" s="112">
        <v>183</v>
      </c>
      <c r="B316" s="201">
        <f t="shared" ca="1" si="33"/>
        <v>0.22267843193137593</v>
      </c>
      <c r="C316" s="201">
        <f t="shared" ca="1" si="33"/>
        <v>0.10440651066581841</v>
      </c>
      <c r="D316" s="201">
        <f t="shared" ca="1" si="33"/>
        <v>0.8770468853901241</v>
      </c>
      <c r="E316" s="202">
        <f t="shared" ca="1" si="34"/>
        <v>10500000</v>
      </c>
      <c r="F316" s="203">
        <f t="shared" ca="1" si="35"/>
        <v>0.02</v>
      </c>
      <c r="G316" s="204">
        <f t="shared" ca="1" si="36"/>
        <v>210000</v>
      </c>
      <c r="H316" s="205">
        <f t="shared" ca="1" si="44"/>
        <v>197.5</v>
      </c>
      <c r="I316" s="206">
        <f t="shared" ca="1" si="37"/>
        <v>41475000</v>
      </c>
      <c r="J316" s="206">
        <f t="shared" ca="1" si="38"/>
        <v>16800000</v>
      </c>
      <c r="K316" s="207">
        <f t="shared" si="31"/>
        <v>14000000</v>
      </c>
      <c r="L316" s="207">
        <f t="shared" si="32"/>
        <v>2000000</v>
      </c>
      <c r="M316" s="208">
        <f t="shared" ca="1" si="39"/>
        <v>8675000</v>
      </c>
      <c r="N316" s="208">
        <f t="shared" ca="1" si="40"/>
        <v>1821750</v>
      </c>
      <c r="O316" s="208">
        <f t="shared" ca="1" si="41"/>
        <v>6853250</v>
      </c>
      <c r="P316" s="208">
        <f t="shared" ca="1" si="42"/>
        <v>8853250</v>
      </c>
      <c r="Q316" s="209">
        <f t="shared" ca="1" si="43"/>
        <v>24432413.336843953</v>
      </c>
    </row>
    <row r="317" spans="1:17" x14ac:dyDescent="0.25">
      <c r="A317" s="112">
        <v>184</v>
      </c>
      <c r="B317" s="201">
        <f t="shared" ca="1" si="33"/>
        <v>0.33410503289864957</v>
      </c>
      <c r="C317" s="201">
        <f t="shared" ca="1" si="33"/>
        <v>0.18677790146466833</v>
      </c>
      <c r="D317" s="201">
        <f t="shared" ca="1" si="33"/>
        <v>0.95502947074724553</v>
      </c>
      <c r="E317" s="202">
        <f t="shared" ca="1" si="34"/>
        <v>10500000</v>
      </c>
      <c r="F317" s="203">
        <f t="shared" ca="1" si="35"/>
        <v>0.02</v>
      </c>
      <c r="G317" s="204">
        <f t="shared" ca="1" si="36"/>
        <v>210000</v>
      </c>
      <c r="H317" s="205">
        <f t="shared" ca="1" si="44"/>
        <v>197.5</v>
      </c>
      <c r="I317" s="206">
        <f t="shared" ca="1" si="37"/>
        <v>41475000</v>
      </c>
      <c r="J317" s="206">
        <f t="shared" ca="1" si="38"/>
        <v>16800000</v>
      </c>
      <c r="K317" s="207">
        <f t="shared" si="31"/>
        <v>14000000</v>
      </c>
      <c r="L317" s="207">
        <f t="shared" si="32"/>
        <v>2000000</v>
      </c>
      <c r="M317" s="208">
        <f t="shared" ca="1" si="39"/>
        <v>8675000</v>
      </c>
      <c r="N317" s="208">
        <f t="shared" ca="1" si="40"/>
        <v>1821750</v>
      </c>
      <c r="O317" s="208">
        <f t="shared" ca="1" si="41"/>
        <v>6853250</v>
      </c>
      <c r="P317" s="208">
        <f t="shared" ca="1" si="42"/>
        <v>8853250</v>
      </c>
      <c r="Q317" s="209">
        <f t="shared" ca="1" si="43"/>
        <v>24432413.336843953</v>
      </c>
    </row>
    <row r="318" spans="1:17" x14ac:dyDescent="0.25">
      <c r="A318" s="112">
        <v>185</v>
      </c>
      <c r="B318" s="201">
        <f t="shared" ca="1" si="33"/>
        <v>0.18973686601993234</v>
      </c>
      <c r="C318" s="201">
        <f t="shared" ca="1" si="33"/>
        <v>0.27137096092347257</v>
      </c>
      <c r="D318" s="201">
        <f t="shared" ca="1" si="33"/>
        <v>0.26501249208911881</v>
      </c>
      <c r="E318" s="202">
        <f t="shared" ca="1" si="34"/>
        <v>10000000</v>
      </c>
      <c r="F318" s="203">
        <f t="shared" ca="1" si="35"/>
        <v>0.02</v>
      </c>
      <c r="G318" s="204">
        <f t="shared" ca="1" si="36"/>
        <v>200000</v>
      </c>
      <c r="H318" s="205">
        <f t="shared" ca="1" si="44"/>
        <v>203</v>
      </c>
      <c r="I318" s="206">
        <f t="shared" ca="1" si="37"/>
        <v>40600000</v>
      </c>
      <c r="J318" s="206">
        <f t="shared" ca="1" si="38"/>
        <v>16000000</v>
      </c>
      <c r="K318" s="207">
        <f t="shared" si="31"/>
        <v>14000000</v>
      </c>
      <c r="L318" s="207">
        <f t="shared" si="32"/>
        <v>2000000</v>
      </c>
      <c r="M318" s="208">
        <f t="shared" ca="1" si="39"/>
        <v>8600000</v>
      </c>
      <c r="N318" s="208">
        <f t="shared" ca="1" si="40"/>
        <v>1806000</v>
      </c>
      <c r="O318" s="208">
        <f t="shared" ca="1" si="41"/>
        <v>6794000</v>
      </c>
      <c r="P318" s="208">
        <f t="shared" ca="1" si="42"/>
        <v>8794000</v>
      </c>
      <c r="Q318" s="209">
        <f t="shared" ca="1" si="43"/>
        <v>24135051.295762084</v>
      </c>
    </row>
    <row r="319" spans="1:17" x14ac:dyDescent="0.25">
      <c r="A319" s="112">
        <v>186</v>
      </c>
      <c r="B319" s="201">
        <f t="shared" ca="1" si="33"/>
        <v>0.58571214105660796</v>
      </c>
      <c r="C319" s="201">
        <f t="shared" ca="1" si="33"/>
        <v>0.32115470762562348</v>
      </c>
      <c r="D319" s="201">
        <f t="shared" ca="1" si="33"/>
        <v>0.50131368234554319</v>
      </c>
      <c r="E319" s="202">
        <f t="shared" ca="1" si="34"/>
        <v>10500000</v>
      </c>
      <c r="F319" s="203">
        <f t="shared" ca="1" si="35"/>
        <v>0.03</v>
      </c>
      <c r="G319" s="204">
        <f t="shared" ca="1" si="36"/>
        <v>315000</v>
      </c>
      <c r="H319" s="205">
        <f t="shared" ca="1" si="44"/>
        <v>197.5</v>
      </c>
      <c r="I319" s="206">
        <f t="shared" ca="1" si="37"/>
        <v>62212500</v>
      </c>
      <c r="J319" s="206">
        <f t="shared" ca="1" si="38"/>
        <v>25200000</v>
      </c>
      <c r="K319" s="207">
        <f t="shared" si="31"/>
        <v>14000000</v>
      </c>
      <c r="L319" s="207">
        <f t="shared" si="32"/>
        <v>2000000</v>
      </c>
      <c r="M319" s="208">
        <f t="shared" ca="1" si="39"/>
        <v>21012500</v>
      </c>
      <c r="N319" s="208">
        <f t="shared" ca="1" si="40"/>
        <v>4412625</v>
      </c>
      <c r="O319" s="208">
        <f t="shared" ca="1" si="41"/>
        <v>16599875</v>
      </c>
      <c r="P319" s="208">
        <f t="shared" ca="1" si="42"/>
        <v>18599875</v>
      </c>
      <c r="Q319" s="209">
        <f t="shared" ca="1" si="43"/>
        <v>73348469.094810411</v>
      </c>
    </row>
    <row r="320" spans="1:17" x14ac:dyDescent="0.25">
      <c r="A320" s="112">
        <v>187</v>
      </c>
      <c r="B320" s="201">
        <f t="shared" ca="1" si="33"/>
        <v>0.75262252136849284</v>
      </c>
      <c r="C320" s="201">
        <f t="shared" ca="1" si="33"/>
        <v>0.45700868443944698</v>
      </c>
      <c r="D320" s="201">
        <f t="shared" ca="1" si="33"/>
        <v>5.574799500459704E-2</v>
      </c>
      <c r="E320" s="202">
        <f t="shared" ca="1" si="34"/>
        <v>10500000</v>
      </c>
      <c r="F320" s="203">
        <f t="shared" ca="1" si="35"/>
        <v>0.03</v>
      </c>
      <c r="G320" s="204">
        <f t="shared" ca="1" si="36"/>
        <v>315000</v>
      </c>
      <c r="H320" s="205">
        <f t="shared" ca="1" si="44"/>
        <v>203.5</v>
      </c>
      <c r="I320" s="206">
        <f t="shared" ca="1" si="37"/>
        <v>64102500</v>
      </c>
      <c r="J320" s="206">
        <f t="shared" ca="1" si="38"/>
        <v>25200000</v>
      </c>
      <c r="K320" s="207">
        <f t="shared" si="31"/>
        <v>14000000</v>
      </c>
      <c r="L320" s="207">
        <f t="shared" si="32"/>
        <v>2000000</v>
      </c>
      <c r="M320" s="208">
        <f t="shared" ca="1" si="39"/>
        <v>22902500</v>
      </c>
      <c r="N320" s="208">
        <f t="shared" ca="1" si="40"/>
        <v>4809525</v>
      </c>
      <c r="O320" s="208">
        <f t="shared" ca="1" si="41"/>
        <v>18092975</v>
      </c>
      <c r="P320" s="208">
        <f t="shared" ca="1" si="42"/>
        <v>20092975</v>
      </c>
      <c r="Q320" s="209">
        <f t="shared" ca="1" si="43"/>
        <v>80841992.53007336</v>
      </c>
    </row>
    <row r="321" spans="1:17" x14ac:dyDescent="0.25">
      <c r="A321" s="112">
        <v>188</v>
      </c>
      <c r="B321" s="201">
        <f t="shared" ca="1" si="33"/>
        <v>0.36455838133093665</v>
      </c>
      <c r="C321" s="201">
        <f t="shared" ca="1" si="33"/>
        <v>0.51587847980732016</v>
      </c>
      <c r="D321" s="201">
        <f t="shared" ca="1" si="33"/>
        <v>4.5499645659129451E-3</v>
      </c>
      <c r="E321" s="202">
        <f t="shared" ca="1" si="34"/>
        <v>10500000</v>
      </c>
      <c r="F321" s="203">
        <f t="shared" ca="1" si="35"/>
        <v>0.03</v>
      </c>
      <c r="G321" s="204">
        <f t="shared" ca="1" si="36"/>
        <v>315000</v>
      </c>
      <c r="H321" s="205">
        <f t="shared" ca="1" si="44"/>
        <v>203.5</v>
      </c>
      <c r="I321" s="206">
        <f t="shared" ca="1" si="37"/>
        <v>64102500</v>
      </c>
      <c r="J321" s="206">
        <f t="shared" ca="1" si="38"/>
        <v>25200000</v>
      </c>
      <c r="K321" s="207">
        <f t="shared" si="31"/>
        <v>14000000</v>
      </c>
      <c r="L321" s="207">
        <f t="shared" si="32"/>
        <v>2000000</v>
      </c>
      <c r="M321" s="208">
        <f t="shared" ca="1" si="39"/>
        <v>22902500</v>
      </c>
      <c r="N321" s="208">
        <f t="shared" ca="1" si="40"/>
        <v>4809525</v>
      </c>
      <c r="O321" s="208">
        <f t="shared" ca="1" si="41"/>
        <v>18092975</v>
      </c>
      <c r="P321" s="208">
        <f t="shared" ca="1" si="42"/>
        <v>20092975</v>
      </c>
      <c r="Q321" s="209">
        <f t="shared" ca="1" si="43"/>
        <v>80841992.53007336</v>
      </c>
    </row>
    <row r="322" spans="1:17" x14ac:dyDescent="0.25">
      <c r="A322" s="112">
        <v>189</v>
      </c>
      <c r="B322" s="201">
        <f t="shared" ca="1" si="33"/>
        <v>0.19702301817028345</v>
      </c>
      <c r="C322" s="201">
        <f t="shared" ca="1" si="33"/>
        <v>0.8109634729545393</v>
      </c>
      <c r="D322" s="201">
        <f t="shared" ca="1" si="33"/>
        <v>0.94950640457099567</v>
      </c>
      <c r="E322" s="202">
        <f t="shared" ca="1" si="34"/>
        <v>10000000</v>
      </c>
      <c r="F322" s="203">
        <f t="shared" ca="1" si="35"/>
        <v>0.04</v>
      </c>
      <c r="G322" s="204">
        <f t="shared" ca="1" si="36"/>
        <v>400000</v>
      </c>
      <c r="H322" s="205">
        <f t="shared" ca="1" si="44"/>
        <v>197</v>
      </c>
      <c r="I322" s="206">
        <f t="shared" ca="1" si="37"/>
        <v>78800000</v>
      </c>
      <c r="J322" s="206">
        <f t="shared" ca="1" si="38"/>
        <v>32000000</v>
      </c>
      <c r="K322" s="207">
        <f t="shared" si="31"/>
        <v>14000000</v>
      </c>
      <c r="L322" s="207">
        <f t="shared" si="32"/>
        <v>2000000</v>
      </c>
      <c r="M322" s="208">
        <f t="shared" ca="1" si="39"/>
        <v>30800000</v>
      </c>
      <c r="N322" s="208">
        <f t="shared" ca="1" si="40"/>
        <v>6468000</v>
      </c>
      <c r="O322" s="208">
        <f t="shared" ca="1" si="41"/>
        <v>24332000</v>
      </c>
      <c r="P322" s="208">
        <f t="shared" ca="1" si="42"/>
        <v>26332000</v>
      </c>
      <c r="Q322" s="209">
        <f t="shared" ca="1" si="43"/>
        <v>112154215.45599353</v>
      </c>
    </row>
    <row r="323" spans="1:17" x14ac:dyDescent="0.25">
      <c r="A323" s="112">
        <v>190</v>
      </c>
      <c r="B323" s="201">
        <f t="shared" ca="1" si="33"/>
        <v>0.53997105803221512</v>
      </c>
      <c r="C323" s="201">
        <f t="shared" ca="1" si="33"/>
        <v>0.28062386859271327</v>
      </c>
      <c r="D323" s="201">
        <f t="shared" ca="1" si="33"/>
        <v>0.67017942320602752</v>
      </c>
      <c r="E323" s="202">
        <f t="shared" ca="1" si="34"/>
        <v>10500000</v>
      </c>
      <c r="F323" s="203">
        <f t="shared" ca="1" si="35"/>
        <v>0.02</v>
      </c>
      <c r="G323" s="204">
        <f t="shared" ca="1" si="36"/>
        <v>210000</v>
      </c>
      <c r="H323" s="205">
        <f t="shared" ca="1" si="44"/>
        <v>197.5</v>
      </c>
      <c r="I323" s="206">
        <f t="shared" ca="1" si="37"/>
        <v>41475000</v>
      </c>
      <c r="J323" s="206">
        <f t="shared" ca="1" si="38"/>
        <v>16800000</v>
      </c>
      <c r="K323" s="207">
        <f t="shared" si="31"/>
        <v>14000000</v>
      </c>
      <c r="L323" s="207">
        <f t="shared" si="32"/>
        <v>2000000</v>
      </c>
      <c r="M323" s="208">
        <f t="shared" ca="1" si="39"/>
        <v>8675000</v>
      </c>
      <c r="N323" s="208">
        <f t="shared" ca="1" si="40"/>
        <v>1821750</v>
      </c>
      <c r="O323" s="208">
        <f t="shared" ca="1" si="41"/>
        <v>6853250</v>
      </c>
      <c r="P323" s="208">
        <f t="shared" ca="1" si="42"/>
        <v>8853250</v>
      </c>
      <c r="Q323" s="209">
        <f t="shared" ca="1" si="43"/>
        <v>24432413.336843953</v>
      </c>
    </row>
    <row r="324" spans="1:17" x14ac:dyDescent="0.25">
      <c r="A324" s="112">
        <v>191</v>
      </c>
      <c r="B324" s="201">
        <f t="shared" ca="1" si="33"/>
        <v>0.50270488435672611</v>
      </c>
      <c r="C324" s="201">
        <f t="shared" ca="1" si="33"/>
        <v>0.23129149737822574</v>
      </c>
      <c r="D324" s="201">
        <f t="shared" ca="1" si="33"/>
        <v>0.80211980359050328</v>
      </c>
      <c r="E324" s="202">
        <f t="shared" ca="1" si="34"/>
        <v>10500000</v>
      </c>
      <c r="F324" s="203">
        <f t="shared" ca="1" si="35"/>
        <v>0.02</v>
      </c>
      <c r="G324" s="204">
        <f t="shared" ca="1" si="36"/>
        <v>210000</v>
      </c>
      <c r="H324" s="205">
        <f t="shared" ca="1" si="44"/>
        <v>197.5</v>
      </c>
      <c r="I324" s="206">
        <f t="shared" ca="1" si="37"/>
        <v>41475000</v>
      </c>
      <c r="J324" s="206">
        <f t="shared" ca="1" si="38"/>
        <v>16800000</v>
      </c>
      <c r="K324" s="207">
        <f t="shared" si="31"/>
        <v>14000000</v>
      </c>
      <c r="L324" s="207">
        <f t="shared" si="32"/>
        <v>2000000</v>
      </c>
      <c r="M324" s="208">
        <f t="shared" ca="1" si="39"/>
        <v>8675000</v>
      </c>
      <c r="N324" s="208">
        <f t="shared" ca="1" si="40"/>
        <v>1821750</v>
      </c>
      <c r="O324" s="208">
        <f t="shared" ca="1" si="41"/>
        <v>6853250</v>
      </c>
      <c r="P324" s="208">
        <f t="shared" ca="1" si="42"/>
        <v>8853250</v>
      </c>
      <c r="Q324" s="209">
        <f t="shared" ca="1" si="43"/>
        <v>24432413.336843953</v>
      </c>
    </row>
    <row r="325" spans="1:17" x14ac:dyDescent="0.25">
      <c r="A325" s="112">
        <v>192</v>
      </c>
      <c r="B325" s="201">
        <f t="shared" ca="1" si="33"/>
        <v>0.75911443666391998</v>
      </c>
      <c r="C325" s="201">
        <f t="shared" ca="1" si="33"/>
        <v>0.53180138760729367</v>
      </c>
      <c r="D325" s="201">
        <f t="shared" ca="1" si="33"/>
        <v>0.30985693292467942</v>
      </c>
      <c r="E325" s="202">
        <f t="shared" ca="1" si="34"/>
        <v>10500000</v>
      </c>
      <c r="F325" s="203">
        <f t="shared" ca="1" si="35"/>
        <v>0.03</v>
      </c>
      <c r="G325" s="204">
        <f t="shared" ca="1" si="36"/>
        <v>315000</v>
      </c>
      <c r="H325" s="205">
        <f t="shared" ca="1" si="44"/>
        <v>203.5</v>
      </c>
      <c r="I325" s="206">
        <f t="shared" ca="1" si="37"/>
        <v>64102500</v>
      </c>
      <c r="J325" s="206">
        <f t="shared" ca="1" si="38"/>
        <v>25200000</v>
      </c>
      <c r="K325" s="207">
        <f t="shared" si="31"/>
        <v>14000000</v>
      </c>
      <c r="L325" s="207">
        <f t="shared" si="32"/>
        <v>2000000</v>
      </c>
      <c r="M325" s="208">
        <f t="shared" ca="1" si="39"/>
        <v>22902500</v>
      </c>
      <c r="N325" s="208">
        <f t="shared" ca="1" si="40"/>
        <v>4809525</v>
      </c>
      <c r="O325" s="208">
        <f t="shared" ca="1" si="41"/>
        <v>18092975</v>
      </c>
      <c r="P325" s="208">
        <f t="shared" ca="1" si="42"/>
        <v>20092975</v>
      </c>
      <c r="Q325" s="209">
        <f t="shared" ca="1" si="43"/>
        <v>80841992.53007336</v>
      </c>
    </row>
    <row r="326" spans="1:17" x14ac:dyDescent="0.25">
      <c r="A326" s="112">
        <v>193</v>
      </c>
      <c r="B326" s="201">
        <f t="shared" ca="1" si="33"/>
        <v>0.5100297437032324</v>
      </c>
      <c r="C326" s="201">
        <f t="shared" ca="1" si="33"/>
        <v>0.44636139706700328</v>
      </c>
      <c r="D326" s="201">
        <f t="shared" ca="1" si="33"/>
        <v>0.76215187078364832</v>
      </c>
      <c r="E326" s="202">
        <f t="shared" ca="1" si="34"/>
        <v>10500000</v>
      </c>
      <c r="F326" s="203">
        <f t="shared" ca="1" si="35"/>
        <v>0.03</v>
      </c>
      <c r="G326" s="204">
        <f t="shared" ca="1" si="36"/>
        <v>315000</v>
      </c>
      <c r="H326" s="205">
        <f t="shared" ca="1" si="44"/>
        <v>197.5</v>
      </c>
      <c r="I326" s="206">
        <f t="shared" ca="1" si="37"/>
        <v>62212500</v>
      </c>
      <c r="J326" s="206">
        <f t="shared" ca="1" si="38"/>
        <v>25200000</v>
      </c>
      <c r="K326" s="207">
        <f t="shared" ref="K326:K389" si="45">$D$17</f>
        <v>14000000</v>
      </c>
      <c r="L326" s="207">
        <f t="shared" ref="L326:L389" si="46">$D$15/$D$18</f>
        <v>2000000</v>
      </c>
      <c r="M326" s="208">
        <f t="shared" ca="1" si="39"/>
        <v>21012500</v>
      </c>
      <c r="N326" s="208">
        <f t="shared" ca="1" si="40"/>
        <v>4412625</v>
      </c>
      <c r="O326" s="208">
        <f t="shared" ca="1" si="41"/>
        <v>16599875</v>
      </c>
      <c r="P326" s="208">
        <f t="shared" ca="1" si="42"/>
        <v>18599875</v>
      </c>
      <c r="Q326" s="209">
        <f t="shared" ca="1" si="43"/>
        <v>73348469.094810411</v>
      </c>
    </row>
    <row r="327" spans="1:17" x14ac:dyDescent="0.25">
      <c r="A327" s="112">
        <v>194</v>
      </c>
      <c r="B327" s="201">
        <f t="shared" ref="B327:D390" ca="1" si="47">RAND()</f>
        <v>0.76796190168556377</v>
      </c>
      <c r="C327" s="201">
        <f t="shared" ca="1" si="47"/>
        <v>0.89029610756136468</v>
      </c>
      <c r="D327" s="201">
        <f t="shared" ca="1" si="47"/>
        <v>4.8592102320149211E-2</v>
      </c>
      <c r="E327" s="202">
        <f t="shared" ref="E327:E390" ca="1" si="48">IF(B327&lt;0.2,$D$8,IF(B327&lt;0.8,$E$8,$F$8))</f>
        <v>10500000</v>
      </c>
      <c r="F327" s="203">
        <f t="shared" ref="F327:F390" ca="1" si="49">IF(C327&lt;$D$10,$D$11,IF(C327&lt;$D$10+$E$10,$E$11,IF(C327&lt;$D$10+$E$10+$F$10,$F$11,IF(C327&lt;$D$10+$E$10+$F$10+$G$10,$G$11,IF(C327&lt;$D$10+$E$10+$F$10+$G$10+$H$10,$H$11,$I$11)))))</f>
        <v>0.05</v>
      </c>
      <c r="G327" s="204">
        <f t="shared" ref="G327:G390" ca="1" si="50">E327*F327</f>
        <v>525000</v>
      </c>
      <c r="H327" s="205">
        <f t="shared" ca="1" si="44"/>
        <v>203.5</v>
      </c>
      <c r="I327" s="206">
        <f t="shared" ref="I327:I390" ca="1" si="51">G327*H327</f>
        <v>106837500</v>
      </c>
      <c r="J327" s="206">
        <f t="shared" ref="J327:J390" ca="1" si="52">$D$16*G327</f>
        <v>42000000</v>
      </c>
      <c r="K327" s="207">
        <f t="shared" si="45"/>
        <v>14000000</v>
      </c>
      <c r="L327" s="207">
        <f t="shared" si="46"/>
        <v>2000000</v>
      </c>
      <c r="M327" s="208">
        <f t="shared" ref="M327:M390" ca="1" si="53">I327-J327-K327-L327</f>
        <v>48837500</v>
      </c>
      <c r="N327" s="208">
        <f t="shared" ref="N327:N390" ca="1" si="54">M327*$D$19</f>
        <v>10255875</v>
      </c>
      <c r="O327" s="208">
        <f t="shared" ref="O327:O390" ca="1" si="55">M327-N327</f>
        <v>38581625</v>
      </c>
      <c r="P327" s="208">
        <f t="shared" ref="P327:P390" ca="1" si="56">O327+L327</f>
        <v>40581625</v>
      </c>
      <c r="Q327" s="209">
        <f t="shared" ref="Q327:Q390" ca="1" si="57">PV($D$20,$D$18,-P327)-$D$15</f>
        <v>183669786.33618161</v>
      </c>
    </row>
    <row r="328" spans="1:17" x14ac:dyDescent="0.25">
      <c r="A328" s="112">
        <v>195</v>
      </c>
      <c r="B328" s="201">
        <f t="shared" ca="1" si="47"/>
        <v>0.62907497472032703</v>
      </c>
      <c r="C328" s="201">
        <f t="shared" ca="1" si="47"/>
        <v>0.23209941762175867</v>
      </c>
      <c r="D328" s="201">
        <f t="shared" ca="1" si="47"/>
        <v>3.1500100485220894E-2</v>
      </c>
      <c r="E328" s="202">
        <f t="shared" ca="1" si="48"/>
        <v>10500000</v>
      </c>
      <c r="F328" s="203">
        <f t="shared" ca="1" si="49"/>
        <v>0.02</v>
      </c>
      <c r="G328" s="204">
        <f t="shared" ca="1" si="50"/>
        <v>210000</v>
      </c>
      <c r="H328" s="205">
        <f t="shared" ca="1" si="44"/>
        <v>203.5</v>
      </c>
      <c r="I328" s="206">
        <f t="shared" ca="1" si="51"/>
        <v>42735000</v>
      </c>
      <c r="J328" s="206">
        <f t="shared" ca="1" si="52"/>
        <v>16800000</v>
      </c>
      <c r="K328" s="207">
        <f t="shared" si="45"/>
        <v>14000000</v>
      </c>
      <c r="L328" s="207">
        <f t="shared" si="46"/>
        <v>2000000</v>
      </c>
      <c r="M328" s="208">
        <f t="shared" ca="1" si="53"/>
        <v>9935000</v>
      </c>
      <c r="N328" s="208">
        <f t="shared" ca="1" si="54"/>
        <v>2086350</v>
      </c>
      <c r="O328" s="208">
        <f t="shared" ca="1" si="55"/>
        <v>7848650</v>
      </c>
      <c r="P328" s="208">
        <f t="shared" ca="1" si="56"/>
        <v>9848650</v>
      </c>
      <c r="Q328" s="209">
        <f t="shared" ca="1" si="57"/>
        <v>29428095.627019241</v>
      </c>
    </row>
    <row r="329" spans="1:17" x14ac:dyDescent="0.25">
      <c r="A329" s="112">
        <v>196</v>
      </c>
      <c r="B329" s="201">
        <f t="shared" ca="1" si="47"/>
        <v>0.16324539389335346</v>
      </c>
      <c r="C329" s="201">
        <f t="shared" ca="1" si="47"/>
        <v>0.58402171056850738</v>
      </c>
      <c r="D329" s="201">
        <f t="shared" ca="1" si="47"/>
        <v>0.26152121276512885</v>
      </c>
      <c r="E329" s="202">
        <f t="shared" ca="1" si="48"/>
        <v>10000000</v>
      </c>
      <c r="F329" s="203">
        <f t="shared" ca="1" si="49"/>
        <v>0.03</v>
      </c>
      <c r="G329" s="204">
        <f t="shared" ca="1" si="50"/>
        <v>300000</v>
      </c>
      <c r="H329" s="205">
        <f t="shared" ref="H329:H392" ca="1" si="58">190+E329/1000000+IF(D329&lt;0.5,3,-3)</f>
        <v>203</v>
      </c>
      <c r="I329" s="206">
        <f t="shared" ca="1" si="51"/>
        <v>60900000</v>
      </c>
      <c r="J329" s="206">
        <f t="shared" ca="1" si="52"/>
        <v>24000000</v>
      </c>
      <c r="K329" s="207">
        <f t="shared" si="45"/>
        <v>14000000</v>
      </c>
      <c r="L329" s="207">
        <f t="shared" si="46"/>
        <v>2000000</v>
      </c>
      <c r="M329" s="208">
        <f t="shared" ca="1" si="53"/>
        <v>20900000</v>
      </c>
      <c r="N329" s="208">
        <f t="shared" ca="1" si="54"/>
        <v>4389000</v>
      </c>
      <c r="O329" s="208">
        <f t="shared" ca="1" si="55"/>
        <v>16511000</v>
      </c>
      <c r="P329" s="208">
        <f t="shared" ca="1" si="56"/>
        <v>18511000</v>
      </c>
      <c r="Q329" s="209">
        <f t="shared" ca="1" si="57"/>
        <v>72902426.033187628</v>
      </c>
    </row>
    <row r="330" spans="1:17" x14ac:dyDescent="0.25">
      <c r="A330" s="112">
        <v>197</v>
      </c>
      <c r="B330" s="201">
        <f t="shared" ca="1" si="47"/>
        <v>0.89270819810520274</v>
      </c>
      <c r="C330" s="201">
        <f t="shared" ca="1" si="47"/>
        <v>0.883395481852284</v>
      </c>
      <c r="D330" s="201">
        <f t="shared" ca="1" si="47"/>
        <v>0.28044096110454297</v>
      </c>
      <c r="E330" s="202">
        <f t="shared" ca="1" si="48"/>
        <v>11000000</v>
      </c>
      <c r="F330" s="203">
        <f t="shared" ca="1" si="49"/>
        <v>0.05</v>
      </c>
      <c r="G330" s="204">
        <f t="shared" ca="1" si="50"/>
        <v>550000</v>
      </c>
      <c r="H330" s="205">
        <f t="shared" ca="1" si="58"/>
        <v>204</v>
      </c>
      <c r="I330" s="206">
        <f t="shared" ca="1" si="51"/>
        <v>112200000</v>
      </c>
      <c r="J330" s="206">
        <f t="shared" ca="1" si="52"/>
        <v>44000000</v>
      </c>
      <c r="K330" s="207">
        <f t="shared" si="45"/>
        <v>14000000</v>
      </c>
      <c r="L330" s="207">
        <f t="shared" si="46"/>
        <v>2000000</v>
      </c>
      <c r="M330" s="208">
        <f t="shared" ca="1" si="53"/>
        <v>52200000</v>
      </c>
      <c r="N330" s="208">
        <f t="shared" ca="1" si="54"/>
        <v>10962000</v>
      </c>
      <c r="O330" s="208">
        <f t="shared" ca="1" si="55"/>
        <v>41238000</v>
      </c>
      <c r="P330" s="208">
        <f t="shared" ca="1" si="56"/>
        <v>43238000</v>
      </c>
      <c r="Q330" s="209">
        <f t="shared" ca="1" si="57"/>
        <v>197001517.84468514</v>
      </c>
    </row>
    <row r="331" spans="1:17" x14ac:dyDescent="0.25">
      <c r="A331" s="112">
        <v>198</v>
      </c>
      <c r="B331" s="201">
        <f t="shared" ca="1" si="47"/>
        <v>0.53104374186393366</v>
      </c>
      <c r="C331" s="201">
        <f t="shared" ca="1" si="47"/>
        <v>0.21887681845260565</v>
      </c>
      <c r="D331" s="201">
        <f t="shared" ca="1" si="47"/>
        <v>0.42754303173030339</v>
      </c>
      <c r="E331" s="202">
        <f t="shared" ca="1" si="48"/>
        <v>10500000</v>
      </c>
      <c r="F331" s="203">
        <f t="shared" ca="1" si="49"/>
        <v>0.02</v>
      </c>
      <c r="G331" s="204">
        <f t="shared" ca="1" si="50"/>
        <v>210000</v>
      </c>
      <c r="H331" s="205">
        <f t="shared" ca="1" si="58"/>
        <v>203.5</v>
      </c>
      <c r="I331" s="206">
        <f t="shared" ca="1" si="51"/>
        <v>42735000</v>
      </c>
      <c r="J331" s="206">
        <f t="shared" ca="1" si="52"/>
        <v>16800000</v>
      </c>
      <c r="K331" s="207">
        <f t="shared" si="45"/>
        <v>14000000</v>
      </c>
      <c r="L331" s="207">
        <f t="shared" si="46"/>
        <v>2000000</v>
      </c>
      <c r="M331" s="208">
        <f t="shared" ca="1" si="53"/>
        <v>9935000</v>
      </c>
      <c r="N331" s="208">
        <f t="shared" ca="1" si="54"/>
        <v>2086350</v>
      </c>
      <c r="O331" s="208">
        <f t="shared" ca="1" si="55"/>
        <v>7848650</v>
      </c>
      <c r="P331" s="208">
        <f t="shared" ca="1" si="56"/>
        <v>9848650</v>
      </c>
      <c r="Q331" s="209">
        <f t="shared" ca="1" si="57"/>
        <v>29428095.627019241</v>
      </c>
    </row>
    <row r="332" spans="1:17" x14ac:dyDescent="0.25">
      <c r="A332" s="112">
        <v>199</v>
      </c>
      <c r="B332" s="201">
        <f t="shared" ca="1" si="47"/>
        <v>0.52859833317442417</v>
      </c>
      <c r="C332" s="201">
        <f t="shared" ca="1" si="47"/>
        <v>0.13997541542346659</v>
      </c>
      <c r="D332" s="201">
        <f t="shared" ca="1" si="47"/>
        <v>0.58034356064181669</v>
      </c>
      <c r="E332" s="202">
        <f t="shared" ca="1" si="48"/>
        <v>10500000</v>
      </c>
      <c r="F332" s="203">
        <f t="shared" ca="1" si="49"/>
        <v>0.02</v>
      </c>
      <c r="G332" s="204">
        <f t="shared" ca="1" si="50"/>
        <v>210000</v>
      </c>
      <c r="H332" s="205">
        <f t="shared" ca="1" si="58"/>
        <v>197.5</v>
      </c>
      <c r="I332" s="206">
        <f t="shared" ca="1" si="51"/>
        <v>41475000</v>
      </c>
      <c r="J332" s="206">
        <f t="shared" ca="1" si="52"/>
        <v>16800000</v>
      </c>
      <c r="K332" s="207">
        <f t="shared" si="45"/>
        <v>14000000</v>
      </c>
      <c r="L332" s="207">
        <f t="shared" si="46"/>
        <v>2000000</v>
      </c>
      <c r="M332" s="208">
        <f t="shared" ca="1" si="53"/>
        <v>8675000</v>
      </c>
      <c r="N332" s="208">
        <f t="shared" ca="1" si="54"/>
        <v>1821750</v>
      </c>
      <c r="O332" s="208">
        <f t="shared" ca="1" si="55"/>
        <v>6853250</v>
      </c>
      <c r="P332" s="208">
        <f t="shared" ca="1" si="56"/>
        <v>8853250</v>
      </c>
      <c r="Q332" s="209">
        <f t="shared" ca="1" si="57"/>
        <v>24432413.336843953</v>
      </c>
    </row>
    <row r="333" spans="1:17" x14ac:dyDescent="0.25">
      <c r="A333" s="112">
        <v>200</v>
      </c>
      <c r="B333" s="201">
        <f t="shared" ca="1" si="47"/>
        <v>0.57984627201516992</v>
      </c>
      <c r="C333" s="201">
        <f t="shared" ca="1" si="47"/>
        <v>8.5505066413478104E-2</v>
      </c>
      <c r="D333" s="201">
        <f t="shared" ca="1" si="47"/>
        <v>0.1579666460352025</v>
      </c>
      <c r="E333" s="202">
        <f t="shared" ca="1" si="48"/>
        <v>10500000</v>
      </c>
      <c r="F333" s="203">
        <f t="shared" ca="1" si="49"/>
        <v>0.01</v>
      </c>
      <c r="G333" s="204">
        <f t="shared" ca="1" si="50"/>
        <v>105000</v>
      </c>
      <c r="H333" s="205">
        <f t="shared" ca="1" si="58"/>
        <v>203.5</v>
      </c>
      <c r="I333" s="206">
        <f t="shared" ca="1" si="51"/>
        <v>21367500</v>
      </c>
      <c r="J333" s="206">
        <f t="shared" ca="1" si="52"/>
        <v>8400000</v>
      </c>
      <c r="K333" s="207">
        <f t="shared" si="45"/>
        <v>14000000</v>
      </c>
      <c r="L333" s="207">
        <f t="shared" si="46"/>
        <v>2000000</v>
      </c>
      <c r="M333" s="208">
        <f t="shared" ca="1" si="53"/>
        <v>-3032500</v>
      </c>
      <c r="N333" s="208">
        <f t="shared" ca="1" si="54"/>
        <v>-636825</v>
      </c>
      <c r="O333" s="208">
        <f t="shared" ca="1" si="55"/>
        <v>-2395675</v>
      </c>
      <c r="P333" s="208">
        <f t="shared" ca="1" si="56"/>
        <v>-395675</v>
      </c>
      <c r="Q333" s="209">
        <f t="shared" ca="1" si="57"/>
        <v>-21985801.276034873</v>
      </c>
    </row>
    <row r="334" spans="1:17" x14ac:dyDescent="0.25">
      <c r="A334" s="112">
        <v>201</v>
      </c>
      <c r="B334" s="201">
        <f t="shared" ca="1" si="47"/>
        <v>4.8171724328611276E-2</v>
      </c>
      <c r="C334" s="201">
        <f t="shared" ca="1" si="47"/>
        <v>0.48950819025032244</v>
      </c>
      <c r="D334" s="201">
        <f t="shared" ca="1" si="47"/>
        <v>0.27855528070185509</v>
      </c>
      <c r="E334" s="202">
        <f t="shared" ca="1" si="48"/>
        <v>10000000</v>
      </c>
      <c r="F334" s="203">
        <f t="shared" ca="1" si="49"/>
        <v>0.03</v>
      </c>
      <c r="G334" s="204">
        <f t="shared" ca="1" si="50"/>
        <v>300000</v>
      </c>
      <c r="H334" s="205">
        <f t="shared" ca="1" si="58"/>
        <v>203</v>
      </c>
      <c r="I334" s="206">
        <f t="shared" ca="1" si="51"/>
        <v>60900000</v>
      </c>
      <c r="J334" s="206">
        <f t="shared" ca="1" si="52"/>
        <v>24000000</v>
      </c>
      <c r="K334" s="207">
        <f t="shared" si="45"/>
        <v>14000000</v>
      </c>
      <c r="L334" s="207">
        <f t="shared" si="46"/>
        <v>2000000</v>
      </c>
      <c r="M334" s="208">
        <f t="shared" ca="1" si="53"/>
        <v>20900000</v>
      </c>
      <c r="N334" s="208">
        <f t="shared" ca="1" si="54"/>
        <v>4389000</v>
      </c>
      <c r="O334" s="208">
        <f t="shared" ca="1" si="55"/>
        <v>16511000</v>
      </c>
      <c r="P334" s="208">
        <f t="shared" ca="1" si="56"/>
        <v>18511000</v>
      </c>
      <c r="Q334" s="209">
        <f t="shared" ca="1" si="57"/>
        <v>72902426.033187628</v>
      </c>
    </row>
    <row r="335" spans="1:17" x14ac:dyDescent="0.25">
      <c r="A335" s="112">
        <v>202</v>
      </c>
      <c r="B335" s="201">
        <f t="shared" ca="1" si="47"/>
        <v>0.27804249954391269</v>
      </c>
      <c r="C335" s="201">
        <f t="shared" ca="1" si="47"/>
        <v>0.12825889824628478</v>
      </c>
      <c r="D335" s="201">
        <f t="shared" ca="1" si="47"/>
        <v>6.9952033763506005E-2</v>
      </c>
      <c r="E335" s="202">
        <f t="shared" ca="1" si="48"/>
        <v>10500000</v>
      </c>
      <c r="F335" s="203">
        <f t="shared" ca="1" si="49"/>
        <v>0.02</v>
      </c>
      <c r="G335" s="204">
        <f t="shared" ca="1" si="50"/>
        <v>210000</v>
      </c>
      <c r="H335" s="205">
        <f t="shared" ca="1" si="58"/>
        <v>203.5</v>
      </c>
      <c r="I335" s="206">
        <f t="shared" ca="1" si="51"/>
        <v>42735000</v>
      </c>
      <c r="J335" s="206">
        <f t="shared" ca="1" si="52"/>
        <v>16800000</v>
      </c>
      <c r="K335" s="207">
        <f t="shared" si="45"/>
        <v>14000000</v>
      </c>
      <c r="L335" s="207">
        <f t="shared" si="46"/>
        <v>2000000</v>
      </c>
      <c r="M335" s="208">
        <f t="shared" ca="1" si="53"/>
        <v>9935000</v>
      </c>
      <c r="N335" s="208">
        <f t="shared" ca="1" si="54"/>
        <v>2086350</v>
      </c>
      <c r="O335" s="208">
        <f t="shared" ca="1" si="55"/>
        <v>7848650</v>
      </c>
      <c r="P335" s="208">
        <f t="shared" ca="1" si="56"/>
        <v>9848650</v>
      </c>
      <c r="Q335" s="209">
        <f t="shared" ca="1" si="57"/>
        <v>29428095.627019241</v>
      </c>
    </row>
    <row r="336" spans="1:17" x14ac:dyDescent="0.25">
      <c r="A336" s="112">
        <v>203</v>
      </c>
      <c r="B336" s="201">
        <f t="shared" ca="1" si="47"/>
        <v>0.77629018837693908</v>
      </c>
      <c r="C336" s="201">
        <f t="shared" ca="1" si="47"/>
        <v>0.48850156061064864</v>
      </c>
      <c r="D336" s="201">
        <f t="shared" ca="1" si="47"/>
        <v>0.15179965647989069</v>
      </c>
      <c r="E336" s="202">
        <f t="shared" ca="1" si="48"/>
        <v>10500000</v>
      </c>
      <c r="F336" s="203">
        <f t="shared" ca="1" si="49"/>
        <v>0.03</v>
      </c>
      <c r="G336" s="204">
        <f t="shared" ca="1" si="50"/>
        <v>315000</v>
      </c>
      <c r="H336" s="205">
        <f t="shared" ca="1" si="58"/>
        <v>203.5</v>
      </c>
      <c r="I336" s="206">
        <f t="shared" ca="1" si="51"/>
        <v>64102500</v>
      </c>
      <c r="J336" s="206">
        <f t="shared" ca="1" si="52"/>
        <v>25200000</v>
      </c>
      <c r="K336" s="207">
        <f t="shared" si="45"/>
        <v>14000000</v>
      </c>
      <c r="L336" s="207">
        <f t="shared" si="46"/>
        <v>2000000</v>
      </c>
      <c r="M336" s="208">
        <f t="shared" ca="1" si="53"/>
        <v>22902500</v>
      </c>
      <c r="N336" s="208">
        <f t="shared" ca="1" si="54"/>
        <v>4809525</v>
      </c>
      <c r="O336" s="208">
        <f t="shared" ca="1" si="55"/>
        <v>18092975</v>
      </c>
      <c r="P336" s="208">
        <f t="shared" ca="1" si="56"/>
        <v>20092975</v>
      </c>
      <c r="Q336" s="209">
        <f t="shared" ca="1" si="57"/>
        <v>80841992.53007336</v>
      </c>
    </row>
    <row r="337" spans="1:17" x14ac:dyDescent="0.25">
      <c r="A337" s="112">
        <v>204</v>
      </c>
      <c r="B337" s="201">
        <f t="shared" ca="1" si="47"/>
        <v>0.29366992768844691</v>
      </c>
      <c r="C337" s="201">
        <f t="shared" ca="1" si="47"/>
        <v>1.4828680420516105E-2</v>
      </c>
      <c r="D337" s="201">
        <f t="shared" ca="1" si="47"/>
        <v>0.52260037905497814</v>
      </c>
      <c r="E337" s="202">
        <f t="shared" ca="1" si="48"/>
        <v>10500000</v>
      </c>
      <c r="F337" s="203">
        <f t="shared" ca="1" si="49"/>
        <v>0.01</v>
      </c>
      <c r="G337" s="204">
        <f t="shared" ca="1" si="50"/>
        <v>105000</v>
      </c>
      <c r="H337" s="205">
        <f t="shared" ca="1" si="58"/>
        <v>197.5</v>
      </c>
      <c r="I337" s="206">
        <f t="shared" ca="1" si="51"/>
        <v>20737500</v>
      </c>
      <c r="J337" s="206">
        <f t="shared" ca="1" si="52"/>
        <v>8400000</v>
      </c>
      <c r="K337" s="207">
        <f t="shared" si="45"/>
        <v>14000000</v>
      </c>
      <c r="L337" s="207">
        <f t="shared" si="46"/>
        <v>2000000</v>
      </c>
      <c r="M337" s="208">
        <f t="shared" ca="1" si="53"/>
        <v>-3662500</v>
      </c>
      <c r="N337" s="208">
        <f t="shared" ca="1" si="54"/>
        <v>-769125</v>
      </c>
      <c r="O337" s="208">
        <f t="shared" ca="1" si="55"/>
        <v>-2893375</v>
      </c>
      <c r="P337" s="208">
        <f t="shared" ca="1" si="56"/>
        <v>-893375</v>
      </c>
      <c r="Q337" s="209">
        <f t="shared" ca="1" si="57"/>
        <v>-24483642.421122521</v>
      </c>
    </row>
    <row r="338" spans="1:17" x14ac:dyDescent="0.25">
      <c r="A338" s="112">
        <v>205</v>
      </c>
      <c r="B338" s="201">
        <f t="shared" ca="1" si="47"/>
        <v>0.11165090396615085</v>
      </c>
      <c r="C338" s="201">
        <f t="shared" ca="1" si="47"/>
        <v>0.20255694218095388</v>
      </c>
      <c r="D338" s="201">
        <f t="shared" ca="1" si="47"/>
        <v>0.55911939654955978</v>
      </c>
      <c r="E338" s="202">
        <f t="shared" ca="1" si="48"/>
        <v>10000000</v>
      </c>
      <c r="F338" s="203">
        <f t="shared" ca="1" si="49"/>
        <v>0.02</v>
      </c>
      <c r="G338" s="204">
        <f t="shared" ca="1" si="50"/>
        <v>200000</v>
      </c>
      <c r="H338" s="205">
        <f t="shared" ca="1" si="58"/>
        <v>197</v>
      </c>
      <c r="I338" s="206">
        <f t="shared" ca="1" si="51"/>
        <v>39400000</v>
      </c>
      <c r="J338" s="206">
        <f t="shared" ca="1" si="52"/>
        <v>16000000</v>
      </c>
      <c r="K338" s="207">
        <f t="shared" si="45"/>
        <v>14000000</v>
      </c>
      <c r="L338" s="207">
        <f t="shared" si="46"/>
        <v>2000000</v>
      </c>
      <c r="M338" s="208">
        <f t="shared" ca="1" si="53"/>
        <v>7400000</v>
      </c>
      <c r="N338" s="208">
        <f t="shared" ca="1" si="54"/>
        <v>1554000</v>
      </c>
      <c r="O338" s="208">
        <f t="shared" ca="1" si="55"/>
        <v>5846000</v>
      </c>
      <c r="P338" s="208">
        <f t="shared" ca="1" si="56"/>
        <v>7846000</v>
      </c>
      <c r="Q338" s="209">
        <f t="shared" ca="1" si="57"/>
        <v>19377258.638452277</v>
      </c>
    </row>
    <row r="339" spans="1:17" x14ac:dyDescent="0.25">
      <c r="A339" s="112">
        <v>206</v>
      </c>
      <c r="B339" s="201">
        <f t="shared" ca="1" si="47"/>
        <v>0.48209883198505732</v>
      </c>
      <c r="C339" s="201">
        <f t="shared" ca="1" si="47"/>
        <v>0.9068679470105665</v>
      </c>
      <c r="D339" s="201">
        <f t="shared" ca="1" si="47"/>
        <v>0.82234662479662557</v>
      </c>
      <c r="E339" s="202">
        <f t="shared" ca="1" si="48"/>
        <v>10500000</v>
      </c>
      <c r="F339" s="203">
        <f t="shared" ca="1" si="49"/>
        <v>0.05</v>
      </c>
      <c r="G339" s="204">
        <f t="shared" ca="1" si="50"/>
        <v>525000</v>
      </c>
      <c r="H339" s="205">
        <f t="shared" ca="1" si="58"/>
        <v>197.5</v>
      </c>
      <c r="I339" s="206">
        <f t="shared" ca="1" si="51"/>
        <v>103687500</v>
      </c>
      <c r="J339" s="206">
        <f t="shared" ca="1" si="52"/>
        <v>42000000</v>
      </c>
      <c r="K339" s="207">
        <f t="shared" si="45"/>
        <v>14000000</v>
      </c>
      <c r="L339" s="207">
        <f t="shared" si="46"/>
        <v>2000000</v>
      </c>
      <c r="M339" s="208">
        <f t="shared" ca="1" si="53"/>
        <v>45687500</v>
      </c>
      <c r="N339" s="208">
        <f t="shared" ca="1" si="54"/>
        <v>9594375</v>
      </c>
      <c r="O339" s="208">
        <f t="shared" ca="1" si="55"/>
        <v>36093125</v>
      </c>
      <c r="P339" s="208">
        <f t="shared" ca="1" si="56"/>
        <v>38093125</v>
      </c>
      <c r="Q339" s="209">
        <f t="shared" ca="1" si="57"/>
        <v>171180580.61074334</v>
      </c>
    </row>
    <row r="340" spans="1:17" x14ac:dyDescent="0.25">
      <c r="A340" s="112">
        <v>207</v>
      </c>
      <c r="B340" s="201">
        <f t="shared" ca="1" si="47"/>
        <v>0.7394345050669543</v>
      </c>
      <c r="C340" s="201">
        <f t="shared" ca="1" si="47"/>
        <v>0.7610821519583375</v>
      </c>
      <c r="D340" s="201">
        <f t="shared" ca="1" si="47"/>
        <v>0.57282806659594832</v>
      </c>
      <c r="E340" s="202">
        <f t="shared" ca="1" si="48"/>
        <v>10500000</v>
      </c>
      <c r="F340" s="203">
        <f t="shared" ca="1" si="49"/>
        <v>0.04</v>
      </c>
      <c r="G340" s="204">
        <f t="shared" ca="1" si="50"/>
        <v>420000</v>
      </c>
      <c r="H340" s="205">
        <f t="shared" ca="1" si="58"/>
        <v>197.5</v>
      </c>
      <c r="I340" s="206">
        <f t="shared" ca="1" si="51"/>
        <v>82950000</v>
      </c>
      <c r="J340" s="206">
        <f t="shared" ca="1" si="52"/>
        <v>33600000</v>
      </c>
      <c r="K340" s="207">
        <f t="shared" si="45"/>
        <v>14000000</v>
      </c>
      <c r="L340" s="207">
        <f t="shared" si="46"/>
        <v>2000000</v>
      </c>
      <c r="M340" s="208">
        <f t="shared" ca="1" si="53"/>
        <v>33350000</v>
      </c>
      <c r="N340" s="208">
        <f t="shared" ca="1" si="54"/>
        <v>7003500</v>
      </c>
      <c r="O340" s="208">
        <f t="shared" ca="1" si="55"/>
        <v>26346500</v>
      </c>
      <c r="P340" s="208">
        <f t="shared" ca="1" si="56"/>
        <v>28346500</v>
      </c>
      <c r="Q340" s="209">
        <f t="shared" ca="1" si="57"/>
        <v>122264524.85277689</v>
      </c>
    </row>
    <row r="341" spans="1:17" x14ac:dyDescent="0.25">
      <c r="A341" s="112">
        <v>208</v>
      </c>
      <c r="B341" s="201">
        <f t="shared" ca="1" si="47"/>
        <v>0.87332109363280708</v>
      </c>
      <c r="C341" s="201">
        <f t="shared" ca="1" si="47"/>
        <v>2.5553020982996499E-2</v>
      </c>
      <c r="D341" s="201">
        <f t="shared" ca="1" si="47"/>
        <v>0.12777667563590556</v>
      </c>
      <c r="E341" s="202">
        <f t="shared" ca="1" si="48"/>
        <v>11000000</v>
      </c>
      <c r="F341" s="203">
        <f t="shared" ca="1" si="49"/>
        <v>0.01</v>
      </c>
      <c r="G341" s="204">
        <f t="shared" ca="1" si="50"/>
        <v>110000</v>
      </c>
      <c r="H341" s="205">
        <f t="shared" ca="1" si="58"/>
        <v>204</v>
      </c>
      <c r="I341" s="206">
        <f t="shared" ca="1" si="51"/>
        <v>22440000</v>
      </c>
      <c r="J341" s="206">
        <f t="shared" ca="1" si="52"/>
        <v>8800000</v>
      </c>
      <c r="K341" s="207">
        <f t="shared" si="45"/>
        <v>14000000</v>
      </c>
      <c r="L341" s="207">
        <f t="shared" si="46"/>
        <v>2000000</v>
      </c>
      <c r="M341" s="208">
        <f t="shared" ca="1" si="53"/>
        <v>-2360000</v>
      </c>
      <c r="N341" s="208">
        <f t="shared" ca="1" si="54"/>
        <v>-495600</v>
      </c>
      <c r="O341" s="208">
        <f t="shared" ca="1" si="55"/>
        <v>-1864400</v>
      </c>
      <c r="P341" s="208">
        <f t="shared" ca="1" si="56"/>
        <v>135600</v>
      </c>
      <c r="Q341" s="209">
        <f t="shared" ca="1" si="57"/>
        <v>-19319454.974334165</v>
      </c>
    </row>
    <row r="342" spans="1:17" x14ac:dyDescent="0.25">
      <c r="A342" s="112">
        <v>209</v>
      </c>
      <c r="B342" s="201">
        <f t="shared" ca="1" si="47"/>
        <v>0.60195569087130918</v>
      </c>
      <c r="C342" s="201">
        <f t="shared" ca="1" si="47"/>
        <v>0.88517478998215737</v>
      </c>
      <c r="D342" s="201">
        <f t="shared" ca="1" si="47"/>
        <v>0.65348027846466317</v>
      </c>
      <c r="E342" s="202">
        <f t="shared" ca="1" si="48"/>
        <v>10500000</v>
      </c>
      <c r="F342" s="203">
        <f t="shared" ca="1" si="49"/>
        <v>0.05</v>
      </c>
      <c r="G342" s="204">
        <f t="shared" ca="1" si="50"/>
        <v>525000</v>
      </c>
      <c r="H342" s="205">
        <f t="shared" ca="1" si="58"/>
        <v>197.5</v>
      </c>
      <c r="I342" s="206">
        <f t="shared" ca="1" si="51"/>
        <v>103687500</v>
      </c>
      <c r="J342" s="206">
        <f t="shared" ca="1" si="52"/>
        <v>42000000</v>
      </c>
      <c r="K342" s="207">
        <f t="shared" si="45"/>
        <v>14000000</v>
      </c>
      <c r="L342" s="207">
        <f t="shared" si="46"/>
        <v>2000000</v>
      </c>
      <c r="M342" s="208">
        <f t="shared" ca="1" si="53"/>
        <v>45687500</v>
      </c>
      <c r="N342" s="208">
        <f t="shared" ca="1" si="54"/>
        <v>9594375</v>
      </c>
      <c r="O342" s="208">
        <f t="shared" ca="1" si="55"/>
        <v>36093125</v>
      </c>
      <c r="P342" s="208">
        <f t="shared" ca="1" si="56"/>
        <v>38093125</v>
      </c>
      <c r="Q342" s="209">
        <f t="shared" ca="1" si="57"/>
        <v>171180580.61074334</v>
      </c>
    </row>
    <row r="343" spans="1:17" x14ac:dyDescent="0.25">
      <c r="A343" s="112">
        <v>210</v>
      </c>
      <c r="B343" s="201">
        <f t="shared" ca="1" si="47"/>
        <v>0.58765223224845919</v>
      </c>
      <c r="C343" s="201">
        <f t="shared" ca="1" si="47"/>
        <v>0.59542157170050869</v>
      </c>
      <c r="D343" s="201">
        <f t="shared" ca="1" si="47"/>
        <v>0.33624539935471998</v>
      </c>
      <c r="E343" s="202">
        <f t="shared" ca="1" si="48"/>
        <v>10500000</v>
      </c>
      <c r="F343" s="203">
        <f t="shared" ca="1" si="49"/>
        <v>0.03</v>
      </c>
      <c r="G343" s="204">
        <f t="shared" ca="1" si="50"/>
        <v>315000</v>
      </c>
      <c r="H343" s="205">
        <f t="shared" ca="1" si="58"/>
        <v>203.5</v>
      </c>
      <c r="I343" s="206">
        <f t="shared" ca="1" si="51"/>
        <v>64102500</v>
      </c>
      <c r="J343" s="206">
        <f t="shared" ca="1" si="52"/>
        <v>25200000</v>
      </c>
      <c r="K343" s="207">
        <f t="shared" si="45"/>
        <v>14000000</v>
      </c>
      <c r="L343" s="207">
        <f t="shared" si="46"/>
        <v>2000000</v>
      </c>
      <c r="M343" s="208">
        <f t="shared" ca="1" si="53"/>
        <v>22902500</v>
      </c>
      <c r="N343" s="208">
        <f t="shared" ca="1" si="54"/>
        <v>4809525</v>
      </c>
      <c r="O343" s="208">
        <f t="shared" ca="1" si="55"/>
        <v>18092975</v>
      </c>
      <c r="P343" s="208">
        <f t="shared" ca="1" si="56"/>
        <v>20092975</v>
      </c>
      <c r="Q343" s="209">
        <f t="shared" ca="1" si="57"/>
        <v>80841992.53007336</v>
      </c>
    </row>
    <row r="344" spans="1:17" x14ac:dyDescent="0.25">
      <c r="A344" s="112">
        <v>211</v>
      </c>
      <c r="B344" s="201">
        <f t="shared" ca="1" si="47"/>
        <v>0.9569465138662252</v>
      </c>
      <c r="C344" s="201">
        <f t="shared" ca="1" si="47"/>
        <v>0.62173647061773185</v>
      </c>
      <c r="D344" s="201">
        <f t="shared" ca="1" si="47"/>
        <v>0.42047700607817073</v>
      </c>
      <c r="E344" s="202">
        <f t="shared" ca="1" si="48"/>
        <v>11000000</v>
      </c>
      <c r="F344" s="203">
        <f t="shared" ca="1" si="49"/>
        <v>0.04</v>
      </c>
      <c r="G344" s="204">
        <f t="shared" ca="1" si="50"/>
        <v>440000</v>
      </c>
      <c r="H344" s="205">
        <f t="shared" ca="1" si="58"/>
        <v>204</v>
      </c>
      <c r="I344" s="206">
        <f t="shared" ca="1" si="51"/>
        <v>89760000</v>
      </c>
      <c r="J344" s="206">
        <f t="shared" ca="1" si="52"/>
        <v>35200000</v>
      </c>
      <c r="K344" s="207">
        <f t="shared" si="45"/>
        <v>14000000</v>
      </c>
      <c r="L344" s="207">
        <f t="shared" si="46"/>
        <v>2000000</v>
      </c>
      <c r="M344" s="208">
        <f t="shared" ca="1" si="53"/>
        <v>38560000</v>
      </c>
      <c r="N344" s="208">
        <f t="shared" ca="1" si="54"/>
        <v>8097600</v>
      </c>
      <c r="O344" s="208">
        <f t="shared" ca="1" si="55"/>
        <v>30462400</v>
      </c>
      <c r="P344" s="208">
        <f t="shared" ca="1" si="56"/>
        <v>32462400</v>
      </c>
      <c r="Q344" s="209">
        <f t="shared" ca="1" si="57"/>
        <v>142921274.63993031</v>
      </c>
    </row>
    <row r="345" spans="1:17" x14ac:dyDescent="0.25">
      <c r="A345" s="112">
        <v>212</v>
      </c>
      <c r="B345" s="201">
        <f t="shared" ca="1" si="47"/>
        <v>0.58223172998790174</v>
      </c>
      <c r="C345" s="201">
        <f t="shared" ca="1" si="47"/>
        <v>0.1746325713031478</v>
      </c>
      <c r="D345" s="201">
        <f t="shared" ca="1" si="47"/>
        <v>0.80336958887115495</v>
      </c>
      <c r="E345" s="202">
        <f t="shared" ca="1" si="48"/>
        <v>10500000</v>
      </c>
      <c r="F345" s="203">
        <f t="shared" ca="1" si="49"/>
        <v>0.02</v>
      </c>
      <c r="G345" s="204">
        <f t="shared" ca="1" si="50"/>
        <v>210000</v>
      </c>
      <c r="H345" s="205">
        <f t="shared" ca="1" si="58"/>
        <v>197.5</v>
      </c>
      <c r="I345" s="206">
        <f t="shared" ca="1" si="51"/>
        <v>41475000</v>
      </c>
      <c r="J345" s="206">
        <f t="shared" ca="1" si="52"/>
        <v>16800000</v>
      </c>
      <c r="K345" s="207">
        <f t="shared" si="45"/>
        <v>14000000</v>
      </c>
      <c r="L345" s="207">
        <f t="shared" si="46"/>
        <v>2000000</v>
      </c>
      <c r="M345" s="208">
        <f t="shared" ca="1" si="53"/>
        <v>8675000</v>
      </c>
      <c r="N345" s="208">
        <f t="shared" ca="1" si="54"/>
        <v>1821750</v>
      </c>
      <c r="O345" s="208">
        <f t="shared" ca="1" si="55"/>
        <v>6853250</v>
      </c>
      <c r="P345" s="208">
        <f t="shared" ca="1" si="56"/>
        <v>8853250</v>
      </c>
      <c r="Q345" s="209">
        <f t="shared" ca="1" si="57"/>
        <v>24432413.336843953</v>
      </c>
    </row>
    <row r="346" spans="1:17" x14ac:dyDescent="0.25">
      <c r="A346" s="112">
        <v>213</v>
      </c>
      <c r="B346" s="201">
        <f t="shared" ca="1" si="47"/>
        <v>0.82670339009203286</v>
      </c>
      <c r="C346" s="201">
        <f t="shared" ca="1" si="47"/>
        <v>0.53595297117582064</v>
      </c>
      <c r="D346" s="201">
        <f t="shared" ca="1" si="47"/>
        <v>0.43950710726687547</v>
      </c>
      <c r="E346" s="202">
        <f t="shared" ca="1" si="48"/>
        <v>11000000</v>
      </c>
      <c r="F346" s="203">
        <f t="shared" ca="1" si="49"/>
        <v>0.03</v>
      </c>
      <c r="G346" s="204">
        <f t="shared" ca="1" si="50"/>
        <v>330000</v>
      </c>
      <c r="H346" s="205">
        <f t="shared" ca="1" si="58"/>
        <v>204</v>
      </c>
      <c r="I346" s="206">
        <f t="shared" ca="1" si="51"/>
        <v>67320000</v>
      </c>
      <c r="J346" s="206">
        <f t="shared" ca="1" si="52"/>
        <v>26400000</v>
      </c>
      <c r="K346" s="207">
        <f t="shared" si="45"/>
        <v>14000000</v>
      </c>
      <c r="L346" s="207">
        <f t="shared" si="46"/>
        <v>2000000</v>
      </c>
      <c r="M346" s="208">
        <f t="shared" ca="1" si="53"/>
        <v>24920000</v>
      </c>
      <c r="N346" s="208">
        <f t="shared" ca="1" si="54"/>
        <v>5233200</v>
      </c>
      <c r="O346" s="208">
        <f t="shared" ca="1" si="55"/>
        <v>19686800</v>
      </c>
      <c r="P346" s="208">
        <f t="shared" ca="1" si="56"/>
        <v>21686800</v>
      </c>
      <c r="Q346" s="209">
        <f t="shared" ca="1" si="57"/>
        <v>88841031.435175478</v>
      </c>
    </row>
    <row r="347" spans="1:17" x14ac:dyDescent="0.25">
      <c r="A347" s="112">
        <v>214</v>
      </c>
      <c r="B347" s="201">
        <f t="shared" ca="1" si="47"/>
        <v>0.48188938655780544</v>
      </c>
      <c r="C347" s="201">
        <f t="shared" ca="1" si="47"/>
        <v>0.47827098143239943</v>
      </c>
      <c r="D347" s="201">
        <f t="shared" ca="1" si="47"/>
        <v>0.58799241140483538</v>
      </c>
      <c r="E347" s="202">
        <f t="shared" ca="1" si="48"/>
        <v>10500000</v>
      </c>
      <c r="F347" s="203">
        <f t="shared" ca="1" si="49"/>
        <v>0.03</v>
      </c>
      <c r="G347" s="204">
        <f t="shared" ca="1" si="50"/>
        <v>315000</v>
      </c>
      <c r="H347" s="205">
        <f t="shared" ca="1" si="58"/>
        <v>197.5</v>
      </c>
      <c r="I347" s="206">
        <f t="shared" ca="1" si="51"/>
        <v>62212500</v>
      </c>
      <c r="J347" s="206">
        <f t="shared" ca="1" si="52"/>
        <v>25200000</v>
      </c>
      <c r="K347" s="207">
        <f t="shared" si="45"/>
        <v>14000000</v>
      </c>
      <c r="L347" s="207">
        <f t="shared" si="46"/>
        <v>2000000</v>
      </c>
      <c r="M347" s="208">
        <f t="shared" ca="1" si="53"/>
        <v>21012500</v>
      </c>
      <c r="N347" s="208">
        <f t="shared" ca="1" si="54"/>
        <v>4412625</v>
      </c>
      <c r="O347" s="208">
        <f t="shared" ca="1" si="55"/>
        <v>16599875</v>
      </c>
      <c r="P347" s="208">
        <f t="shared" ca="1" si="56"/>
        <v>18599875</v>
      </c>
      <c r="Q347" s="209">
        <f t="shared" ca="1" si="57"/>
        <v>73348469.094810411</v>
      </c>
    </row>
    <row r="348" spans="1:17" x14ac:dyDescent="0.25">
      <c r="A348" s="112">
        <v>215</v>
      </c>
      <c r="B348" s="201">
        <f t="shared" ca="1" si="47"/>
        <v>0.30829425575355707</v>
      </c>
      <c r="C348" s="201">
        <f t="shared" ca="1" si="47"/>
        <v>0.43923180751247948</v>
      </c>
      <c r="D348" s="201">
        <f t="shared" ca="1" si="47"/>
        <v>0.93521724878396373</v>
      </c>
      <c r="E348" s="202">
        <f t="shared" ca="1" si="48"/>
        <v>10500000</v>
      </c>
      <c r="F348" s="203">
        <f t="shared" ca="1" si="49"/>
        <v>0.03</v>
      </c>
      <c r="G348" s="204">
        <f t="shared" ca="1" si="50"/>
        <v>315000</v>
      </c>
      <c r="H348" s="205">
        <f t="shared" ca="1" si="58"/>
        <v>197.5</v>
      </c>
      <c r="I348" s="206">
        <f t="shared" ca="1" si="51"/>
        <v>62212500</v>
      </c>
      <c r="J348" s="206">
        <f t="shared" ca="1" si="52"/>
        <v>25200000</v>
      </c>
      <c r="K348" s="207">
        <f t="shared" si="45"/>
        <v>14000000</v>
      </c>
      <c r="L348" s="207">
        <f t="shared" si="46"/>
        <v>2000000</v>
      </c>
      <c r="M348" s="208">
        <f t="shared" ca="1" si="53"/>
        <v>21012500</v>
      </c>
      <c r="N348" s="208">
        <f t="shared" ca="1" si="54"/>
        <v>4412625</v>
      </c>
      <c r="O348" s="208">
        <f t="shared" ca="1" si="55"/>
        <v>16599875</v>
      </c>
      <c r="P348" s="208">
        <f t="shared" ca="1" si="56"/>
        <v>18599875</v>
      </c>
      <c r="Q348" s="209">
        <f t="shared" ca="1" si="57"/>
        <v>73348469.094810411</v>
      </c>
    </row>
    <row r="349" spans="1:17" x14ac:dyDescent="0.25">
      <c r="A349" s="112">
        <v>216</v>
      </c>
      <c r="B349" s="201">
        <f t="shared" ca="1" si="47"/>
        <v>0.57385045249189237</v>
      </c>
      <c r="C349" s="201">
        <f t="shared" ca="1" si="47"/>
        <v>0.95417252745194392</v>
      </c>
      <c r="D349" s="201">
        <f t="shared" ca="1" si="47"/>
        <v>0.99304279196865242</v>
      </c>
      <c r="E349" s="202">
        <f t="shared" ca="1" si="48"/>
        <v>10500000</v>
      </c>
      <c r="F349" s="203">
        <f t="shared" ca="1" si="49"/>
        <v>0.08</v>
      </c>
      <c r="G349" s="204">
        <f t="shared" ca="1" si="50"/>
        <v>840000</v>
      </c>
      <c r="H349" s="205">
        <f t="shared" ca="1" si="58"/>
        <v>197.5</v>
      </c>
      <c r="I349" s="206">
        <f t="shared" ca="1" si="51"/>
        <v>165900000</v>
      </c>
      <c r="J349" s="206">
        <f t="shared" ca="1" si="52"/>
        <v>67200000</v>
      </c>
      <c r="K349" s="207">
        <f t="shared" si="45"/>
        <v>14000000</v>
      </c>
      <c r="L349" s="207">
        <f t="shared" si="46"/>
        <v>2000000</v>
      </c>
      <c r="M349" s="208">
        <f t="shared" ca="1" si="53"/>
        <v>82700000</v>
      </c>
      <c r="N349" s="208">
        <f t="shared" ca="1" si="54"/>
        <v>17367000</v>
      </c>
      <c r="O349" s="208">
        <f t="shared" ca="1" si="55"/>
        <v>65333000</v>
      </c>
      <c r="P349" s="208">
        <f t="shared" ca="1" si="56"/>
        <v>67333000</v>
      </c>
      <c r="Q349" s="209">
        <f t="shared" ca="1" si="57"/>
        <v>317928747.88464278</v>
      </c>
    </row>
    <row r="350" spans="1:17" x14ac:dyDescent="0.25">
      <c r="A350" s="112">
        <v>217</v>
      </c>
      <c r="B350" s="201">
        <f t="shared" ca="1" si="47"/>
        <v>0.83958330142071047</v>
      </c>
      <c r="C350" s="201">
        <f t="shared" ca="1" si="47"/>
        <v>0.51139395935184329</v>
      </c>
      <c r="D350" s="201">
        <f t="shared" ca="1" si="47"/>
        <v>0.99575590354657662</v>
      </c>
      <c r="E350" s="202">
        <f t="shared" ca="1" si="48"/>
        <v>11000000</v>
      </c>
      <c r="F350" s="203">
        <f t="shared" ca="1" si="49"/>
        <v>0.03</v>
      </c>
      <c r="G350" s="204">
        <f t="shared" ca="1" si="50"/>
        <v>330000</v>
      </c>
      <c r="H350" s="205">
        <f t="shared" ca="1" si="58"/>
        <v>198</v>
      </c>
      <c r="I350" s="206">
        <f t="shared" ca="1" si="51"/>
        <v>65340000</v>
      </c>
      <c r="J350" s="206">
        <f t="shared" ca="1" si="52"/>
        <v>26400000</v>
      </c>
      <c r="K350" s="207">
        <f t="shared" si="45"/>
        <v>14000000</v>
      </c>
      <c r="L350" s="207">
        <f t="shared" si="46"/>
        <v>2000000</v>
      </c>
      <c r="M350" s="208">
        <f t="shared" ca="1" si="53"/>
        <v>22940000</v>
      </c>
      <c r="N350" s="208">
        <f t="shared" ca="1" si="54"/>
        <v>4817400</v>
      </c>
      <c r="O350" s="208">
        <f t="shared" ca="1" si="55"/>
        <v>18122600</v>
      </c>
      <c r="P350" s="208">
        <f t="shared" ca="1" si="56"/>
        <v>20122600</v>
      </c>
      <c r="Q350" s="209">
        <f t="shared" ca="1" si="57"/>
        <v>80990673.550614297</v>
      </c>
    </row>
    <row r="351" spans="1:17" x14ac:dyDescent="0.25">
      <c r="A351" s="112">
        <v>218</v>
      </c>
      <c r="B351" s="201">
        <f t="shared" ca="1" si="47"/>
        <v>0.78136698553476414</v>
      </c>
      <c r="C351" s="201">
        <f t="shared" ca="1" si="47"/>
        <v>0.69825026910866084</v>
      </c>
      <c r="D351" s="201">
        <f t="shared" ca="1" si="47"/>
        <v>0.20704022024550317</v>
      </c>
      <c r="E351" s="202">
        <f t="shared" ca="1" si="48"/>
        <v>10500000</v>
      </c>
      <c r="F351" s="203">
        <f t="shared" ca="1" si="49"/>
        <v>0.04</v>
      </c>
      <c r="G351" s="204">
        <f t="shared" ca="1" si="50"/>
        <v>420000</v>
      </c>
      <c r="H351" s="205">
        <f t="shared" ca="1" si="58"/>
        <v>203.5</v>
      </c>
      <c r="I351" s="206">
        <f t="shared" ca="1" si="51"/>
        <v>85470000</v>
      </c>
      <c r="J351" s="206">
        <f t="shared" ca="1" si="52"/>
        <v>33600000</v>
      </c>
      <c r="K351" s="207">
        <f t="shared" si="45"/>
        <v>14000000</v>
      </c>
      <c r="L351" s="207">
        <f t="shared" si="46"/>
        <v>2000000</v>
      </c>
      <c r="M351" s="208">
        <f t="shared" ca="1" si="53"/>
        <v>35870000</v>
      </c>
      <c r="N351" s="208">
        <f t="shared" ca="1" si="54"/>
        <v>7532700</v>
      </c>
      <c r="O351" s="208">
        <f t="shared" ca="1" si="55"/>
        <v>28337300</v>
      </c>
      <c r="P351" s="208">
        <f t="shared" ca="1" si="56"/>
        <v>30337300</v>
      </c>
      <c r="Q351" s="209">
        <f t="shared" ca="1" si="57"/>
        <v>132255889.43312746</v>
      </c>
    </row>
    <row r="352" spans="1:17" x14ac:dyDescent="0.25">
      <c r="A352" s="112">
        <v>219</v>
      </c>
      <c r="B352" s="201">
        <f t="shared" ca="1" si="47"/>
        <v>0.11752425902805175</v>
      </c>
      <c r="C352" s="201">
        <f t="shared" ca="1" si="47"/>
        <v>0.44775151980337524</v>
      </c>
      <c r="D352" s="201">
        <f t="shared" ca="1" si="47"/>
        <v>0.43474225560994095</v>
      </c>
      <c r="E352" s="202">
        <f t="shared" ca="1" si="48"/>
        <v>10000000</v>
      </c>
      <c r="F352" s="203">
        <f t="shared" ca="1" si="49"/>
        <v>0.03</v>
      </c>
      <c r="G352" s="204">
        <f t="shared" ca="1" si="50"/>
        <v>300000</v>
      </c>
      <c r="H352" s="205">
        <f t="shared" ca="1" si="58"/>
        <v>203</v>
      </c>
      <c r="I352" s="206">
        <f t="shared" ca="1" si="51"/>
        <v>60900000</v>
      </c>
      <c r="J352" s="206">
        <f t="shared" ca="1" si="52"/>
        <v>24000000</v>
      </c>
      <c r="K352" s="207">
        <f t="shared" si="45"/>
        <v>14000000</v>
      </c>
      <c r="L352" s="207">
        <f t="shared" si="46"/>
        <v>2000000</v>
      </c>
      <c r="M352" s="208">
        <f t="shared" ca="1" si="53"/>
        <v>20900000</v>
      </c>
      <c r="N352" s="208">
        <f t="shared" ca="1" si="54"/>
        <v>4389000</v>
      </c>
      <c r="O352" s="208">
        <f t="shared" ca="1" si="55"/>
        <v>16511000</v>
      </c>
      <c r="P352" s="208">
        <f t="shared" ca="1" si="56"/>
        <v>18511000</v>
      </c>
      <c r="Q352" s="209">
        <f t="shared" ca="1" si="57"/>
        <v>72902426.033187628</v>
      </c>
    </row>
    <row r="353" spans="1:17" x14ac:dyDescent="0.25">
      <c r="A353" s="112">
        <v>220</v>
      </c>
      <c r="B353" s="201">
        <f t="shared" ca="1" si="47"/>
        <v>0.27134018566451734</v>
      </c>
      <c r="C353" s="201">
        <f t="shared" ca="1" si="47"/>
        <v>0.6501078862520091</v>
      </c>
      <c r="D353" s="201">
        <f t="shared" ca="1" si="47"/>
        <v>0.62087413234208044</v>
      </c>
      <c r="E353" s="202">
        <f t="shared" ca="1" si="48"/>
        <v>10500000</v>
      </c>
      <c r="F353" s="203">
        <f t="shared" ca="1" si="49"/>
        <v>0.04</v>
      </c>
      <c r="G353" s="204">
        <f t="shared" ca="1" si="50"/>
        <v>420000</v>
      </c>
      <c r="H353" s="205">
        <f t="shared" ca="1" si="58"/>
        <v>197.5</v>
      </c>
      <c r="I353" s="206">
        <f t="shared" ca="1" si="51"/>
        <v>82950000</v>
      </c>
      <c r="J353" s="206">
        <f t="shared" ca="1" si="52"/>
        <v>33600000</v>
      </c>
      <c r="K353" s="207">
        <f t="shared" si="45"/>
        <v>14000000</v>
      </c>
      <c r="L353" s="207">
        <f t="shared" si="46"/>
        <v>2000000</v>
      </c>
      <c r="M353" s="208">
        <f t="shared" ca="1" si="53"/>
        <v>33350000</v>
      </c>
      <c r="N353" s="208">
        <f t="shared" ca="1" si="54"/>
        <v>7003500</v>
      </c>
      <c r="O353" s="208">
        <f t="shared" ca="1" si="55"/>
        <v>26346500</v>
      </c>
      <c r="P353" s="208">
        <f t="shared" ca="1" si="56"/>
        <v>28346500</v>
      </c>
      <c r="Q353" s="209">
        <f t="shared" ca="1" si="57"/>
        <v>122264524.85277689</v>
      </c>
    </row>
    <row r="354" spans="1:17" x14ac:dyDescent="0.25">
      <c r="A354" s="112">
        <v>221</v>
      </c>
      <c r="B354" s="201">
        <f t="shared" ca="1" si="47"/>
        <v>0.48591217331707159</v>
      </c>
      <c r="C354" s="201">
        <f t="shared" ca="1" si="47"/>
        <v>0.87801697650034838</v>
      </c>
      <c r="D354" s="201">
        <f t="shared" ca="1" si="47"/>
        <v>0.45126906159926639</v>
      </c>
      <c r="E354" s="202">
        <f t="shared" ca="1" si="48"/>
        <v>10500000</v>
      </c>
      <c r="F354" s="203">
        <f t="shared" ca="1" si="49"/>
        <v>0.05</v>
      </c>
      <c r="G354" s="204">
        <f t="shared" ca="1" si="50"/>
        <v>525000</v>
      </c>
      <c r="H354" s="205">
        <f t="shared" ca="1" si="58"/>
        <v>203.5</v>
      </c>
      <c r="I354" s="206">
        <f t="shared" ca="1" si="51"/>
        <v>106837500</v>
      </c>
      <c r="J354" s="206">
        <f t="shared" ca="1" si="52"/>
        <v>42000000</v>
      </c>
      <c r="K354" s="207">
        <f t="shared" si="45"/>
        <v>14000000</v>
      </c>
      <c r="L354" s="207">
        <f t="shared" si="46"/>
        <v>2000000</v>
      </c>
      <c r="M354" s="208">
        <f t="shared" ca="1" si="53"/>
        <v>48837500</v>
      </c>
      <c r="N354" s="208">
        <f t="shared" ca="1" si="54"/>
        <v>10255875</v>
      </c>
      <c r="O354" s="208">
        <f t="shared" ca="1" si="55"/>
        <v>38581625</v>
      </c>
      <c r="P354" s="208">
        <f t="shared" ca="1" si="56"/>
        <v>40581625</v>
      </c>
      <c r="Q354" s="209">
        <f t="shared" ca="1" si="57"/>
        <v>183669786.33618161</v>
      </c>
    </row>
    <row r="355" spans="1:17" x14ac:dyDescent="0.25">
      <c r="A355" s="112">
        <v>222</v>
      </c>
      <c r="B355" s="201">
        <f t="shared" ca="1" si="47"/>
        <v>0.6729081011572664</v>
      </c>
      <c r="C355" s="201">
        <f t="shared" ca="1" si="47"/>
        <v>0.58340805986870059</v>
      </c>
      <c r="D355" s="201">
        <f t="shared" ca="1" si="47"/>
        <v>0.21035483885870021</v>
      </c>
      <c r="E355" s="202">
        <f t="shared" ca="1" si="48"/>
        <v>10500000</v>
      </c>
      <c r="F355" s="203">
        <f t="shared" ca="1" si="49"/>
        <v>0.03</v>
      </c>
      <c r="G355" s="204">
        <f t="shared" ca="1" si="50"/>
        <v>315000</v>
      </c>
      <c r="H355" s="205">
        <f t="shared" ca="1" si="58"/>
        <v>203.5</v>
      </c>
      <c r="I355" s="206">
        <f t="shared" ca="1" si="51"/>
        <v>64102500</v>
      </c>
      <c r="J355" s="206">
        <f t="shared" ca="1" si="52"/>
        <v>25200000</v>
      </c>
      <c r="K355" s="207">
        <f t="shared" si="45"/>
        <v>14000000</v>
      </c>
      <c r="L355" s="207">
        <f t="shared" si="46"/>
        <v>2000000</v>
      </c>
      <c r="M355" s="208">
        <f t="shared" ca="1" si="53"/>
        <v>22902500</v>
      </c>
      <c r="N355" s="208">
        <f t="shared" ca="1" si="54"/>
        <v>4809525</v>
      </c>
      <c r="O355" s="208">
        <f t="shared" ca="1" si="55"/>
        <v>18092975</v>
      </c>
      <c r="P355" s="208">
        <f t="shared" ca="1" si="56"/>
        <v>20092975</v>
      </c>
      <c r="Q355" s="209">
        <f t="shared" ca="1" si="57"/>
        <v>80841992.53007336</v>
      </c>
    </row>
    <row r="356" spans="1:17" x14ac:dyDescent="0.25">
      <c r="A356" s="112">
        <v>223</v>
      </c>
      <c r="B356" s="201">
        <f t="shared" ca="1" si="47"/>
        <v>0.86506087021258982</v>
      </c>
      <c r="C356" s="201">
        <f t="shared" ca="1" si="47"/>
        <v>0.16720469281846539</v>
      </c>
      <c r="D356" s="201">
        <f t="shared" ca="1" si="47"/>
        <v>0.33684105422357824</v>
      </c>
      <c r="E356" s="202">
        <f t="shared" ca="1" si="48"/>
        <v>11000000</v>
      </c>
      <c r="F356" s="203">
        <f t="shared" ca="1" si="49"/>
        <v>0.02</v>
      </c>
      <c r="G356" s="204">
        <f t="shared" ca="1" si="50"/>
        <v>220000</v>
      </c>
      <c r="H356" s="205">
        <f t="shared" ca="1" si="58"/>
        <v>204</v>
      </c>
      <c r="I356" s="206">
        <f t="shared" ca="1" si="51"/>
        <v>44880000</v>
      </c>
      <c r="J356" s="206">
        <f t="shared" ca="1" si="52"/>
        <v>17600000</v>
      </c>
      <c r="K356" s="207">
        <f t="shared" si="45"/>
        <v>14000000</v>
      </c>
      <c r="L356" s="207">
        <f t="shared" si="46"/>
        <v>2000000</v>
      </c>
      <c r="M356" s="208">
        <f t="shared" ca="1" si="53"/>
        <v>11280000</v>
      </c>
      <c r="N356" s="208">
        <f t="shared" ca="1" si="54"/>
        <v>2368800</v>
      </c>
      <c r="O356" s="208">
        <f t="shared" ca="1" si="55"/>
        <v>8911200</v>
      </c>
      <c r="P356" s="208">
        <f t="shared" ca="1" si="56"/>
        <v>10911200</v>
      </c>
      <c r="Q356" s="209">
        <f t="shared" ca="1" si="57"/>
        <v>34760788.230420657</v>
      </c>
    </row>
    <row r="357" spans="1:17" x14ac:dyDescent="0.25">
      <c r="A357" s="112">
        <v>224</v>
      </c>
      <c r="B357" s="201">
        <f t="shared" ca="1" si="47"/>
        <v>0.37937664592333697</v>
      </c>
      <c r="C357" s="201">
        <f t="shared" ca="1" si="47"/>
        <v>0.45903655195756443</v>
      </c>
      <c r="D357" s="201">
        <f t="shared" ca="1" si="47"/>
        <v>0.38435204114943078</v>
      </c>
      <c r="E357" s="202">
        <f t="shared" ca="1" si="48"/>
        <v>10500000</v>
      </c>
      <c r="F357" s="203">
        <f t="shared" ca="1" si="49"/>
        <v>0.03</v>
      </c>
      <c r="G357" s="204">
        <f t="shared" ca="1" si="50"/>
        <v>315000</v>
      </c>
      <c r="H357" s="205">
        <f t="shared" ca="1" si="58"/>
        <v>203.5</v>
      </c>
      <c r="I357" s="206">
        <f t="shared" ca="1" si="51"/>
        <v>64102500</v>
      </c>
      <c r="J357" s="206">
        <f t="shared" ca="1" si="52"/>
        <v>25200000</v>
      </c>
      <c r="K357" s="207">
        <f t="shared" si="45"/>
        <v>14000000</v>
      </c>
      <c r="L357" s="207">
        <f t="shared" si="46"/>
        <v>2000000</v>
      </c>
      <c r="M357" s="208">
        <f t="shared" ca="1" si="53"/>
        <v>22902500</v>
      </c>
      <c r="N357" s="208">
        <f t="shared" ca="1" si="54"/>
        <v>4809525</v>
      </c>
      <c r="O357" s="208">
        <f t="shared" ca="1" si="55"/>
        <v>18092975</v>
      </c>
      <c r="P357" s="208">
        <f t="shared" ca="1" si="56"/>
        <v>20092975</v>
      </c>
      <c r="Q357" s="209">
        <f t="shared" ca="1" si="57"/>
        <v>80841992.53007336</v>
      </c>
    </row>
    <row r="358" spans="1:17" x14ac:dyDescent="0.25">
      <c r="A358" s="112">
        <v>225</v>
      </c>
      <c r="B358" s="201">
        <f t="shared" ca="1" si="47"/>
        <v>0.32967203692325853</v>
      </c>
      <c r="C358" s="201">
        <f t="shared" ca="1" si="47"/>
        <v>0.38144931958520323</v>
      </c>
      <c r="D358" s="201">
        <f t="shared" ca="1" si="47"/>
        <v>0.89203612154187839</v>
      </c>
      <c r="E358" s="202">
        <f t="shared" ca="1" si="48"/>
        <v>10500000</v>
      </c>
      <c r="F358" s="203">
        <f t="shared" ca="1" si="49"/>
        <v>0.03</v>
      </c>
      <c r="G358" s="204">
        <f t="shared" ca="1" si="50"/>
        <v>315000</v>
      </c>
      <c r="H358" s="205">
        <f t="shared" ca="1" si="58"/>
        <v>197.5</v>
      </c>
      <c r="I358" s="206">
        <f t="shared" ca="1" si="51"/>
        <v>62212500</v>
      </c>
      <c r="J358" s="206">
        <f t="shared" ca="1" si="52"/>
        <v>25200000</v>
      </c>
      <c r="K358" s="207">
        <f t="shared" si="45"/>
        <v>14000000</v>
      </c>
      <c r="L358" s="207">
        <f t="shared" si="46"/>
        <v>2000000</v>
      </c>
      <c r="M358" s="208">
        <f t="shared" ca="1" si="53"/>
        <v>21012500</v>
      </c>
      <c r="N358" s="208">
        <f t="shared" ca="1" si="54"/>
        <v>4412625</v>
      </c>
      <c r="O358" s="208">
        <f t="shared" ca="1" si="55"/>
        <v>16599875</v>
      </c>
      <c r="P358" s="208">
        <f t="shared" ca="1" si="56"/>
        <v>18599875</v>
      </c>
      <c r="Q358" s="209">
        <f t="shared" ca="1" si="57"/>
        <v>73348469.094810411</v>
      </c>
    </row>
    <row r="359" spans="1:17" x14ac:dyDescent="0.25">
      <c r="A359" s="112">
        <v>226</v>
      </c>
      <c r="B359" s="201">
        <f t="shared" ca="1" si="47"/>
        <v>0.37055378670722172</v>
      </c>
      <c r="C359" s="201">
        <f t="shared" ca="1" si="47"/>
        <v>0.99276643647993845</v>
      </c>
      <c r="D359" s="201">
        <f t="shared" ca="1" si="47"/>
        <v>0.85247253618983532</v>
      </c>
      <c r="E359" s="202">
        <f t="shared" ca="1" si="48"/>
        <v>10500000</v>
      </c>
      <c r="F359" s="203">
        <f t="shared" ca="1" si="49"/>
        <v>0.08</v>
      </c>
      <c r="G359" s="204">
        <f t="shared" ca="1" si="50"/>
        <v>840000</v>
      </c>
      <c r="H359" s="205">
        <f t="shared" ca="1" si="58"/>
        <v>197.5</v>
      </c>
      <c r="I359" s="206">
        <f t="shared" ca="1" si="51"/>
        <v>165900000</v>
      </c>
      <c r="J359" s="206">
        <f t="shared" ca="1" si="52"/>
        <v>67200000</v>
      </c>
      <c r="K359" s="207">
        <f t="shared" si="45"/>
        <v>14000000</v>
      </c>
      <c r="L359" s="207">
        <f t="shared" si="46"/>
        <v>2000000</v>
      </c>
      <c r="M359" s="208">
        <f t="shared" ca="1" si="53"/>
        <v>82700000</v>
      </c>
      <c r="N359" s="208">
        <f t="shared" ca="1" si="54"/>
        <v>17367000</v>
      </c>
      <c r="O359" s="208">
        <f t="shared" ca="1" si="55"/>
        <v>65333000</v>
      </c>
      <c r="P359" s="208">
        <f t="shared" ca="1" si="56"/>
        <v>67333000</v>
      </c>
      <c r="Q359" s="209">
        <f t="shared" ca="1" si="57"/>
        <v>317928747.88464278</v>
      </c>
    </row>
    <row r="360" spans="1:17" x14ac:dyDescent="0.25">
      <c r="A360" s="112">
        <v>227</v>
      </c>
      <c r="B360" s="201">
        <f t="shared" ca="1" si="47"/>
        <v>2.464006842556854E-2</v>
      </c>
      <c r="C360" s="201">
        <f t="shared" ca="1" si="47"/>
        <v>0.71413940315828794</v>
      </c>
      <c r="D360" s="201">
        <f t="shared" ca="1" si="47"/>
        <v>0.86579771907549608</v>
      </c>
      <c r="E360" s="202">
        <f t="shared" ca="1" si="48"/>
        <v>10000000</v>
      </c>
      <c r="F360" s="203">
        <f t="shared" ca="1" si="49"/>
        <v>0.04</v>
      </c>
      <c r="G360" s="204">
        <f t="shared" ca="1" si="50"/>
        <v>400000</v>
      </c>
      <c r="H360" s="205">
        <f t="shared" ca="1" si="58"/>
        <v>197</v>
      </c>
      <c r="I360" s="206">
        <f t="shared" ca="1" si="51"/>
        <v>78800000</v>
      </c>
      <c r="J360" s="206">
        <f t="shared" ca="1" si="52"/>
        <v>32000000</v>
      </c>
      <c r="K360" s="207">
        <f t="shared" si="45"/>
        <v>14000000</v>
      </c>
      <c r="L360" s="207">
        <f t="shared" si="46"/>
        <v>2000000</v>
      </c>
      <c r="M360" s="208">
        <f t="shared" ca="1" si="53"/>
        <v>30800000</v>
      </c>
      <c r="N360" s="208">
        <f t="shared" ca="1" si="54"/>
        <v>6468000</v>
      </c>
      <c r="O360" s="208">
        <f t="shared" ca="1" si="55"/>
        <v>24332000</v>
      </c>
      <c r="P360" s="208">
        <f t="shared" ca="1" si="56"/>
        <v>26332000</v>
      </c>
      <c r="Q360" s="209">
        <f t="shared" ca="1" si="57"/>
        <v>112154215.45599353</v>
      </c>
    </row>
    <row r="361" spans="1:17" x14ac:dyDescent="0.25">
      <c r="A361" s="112">
        <v>228</v>
      </c>
      <c r="B361" s="201">
        <f t="shared" ca="1" si="47"/>
        <v>0.21044411523277673</v>
      </c>
      <c r="C361" s="201">
        <f t="shared" ca="1" si="47"/>
        <v>0.44628917657061651</v>
      </c>
      <c r="D361" s="201">
        <f t="shared" ca="1" si="47"/>
        <v>0.66546108094195211</v>
      </c>
      <c r="E361" s="202">
        <f t="shared" ca="1" si="48"/>
        <v>10500000</v>
      </c>
      <c r="F361" s="203">
        <f t="shared" ca="1" si="49"/>
        <v>0.03</v>
      </c>
      <c r="G361" s="204">
        <f t="shared" ca="1" si="50"/>
        <v>315000</v>
      </c>
      <c r="H361" s="205">
        <f t="shared" ca="1" si="58"/>
        <v>197.5</v>
      </c>
      <c r="I361" s="206">
        <f t="shared" ca="1" si="51"/>
        <v>62212500</v>
      </c>
      <c r="J361" s="206">
        <f t="shared" ca="1" si="52"/>
        <v>25200000</v>
      </c>
      <c r="K361" s="207">
        <f t="shared" si="45"/>
        <v>14000000</v>
      </c>
      <c r="L361" s="207">
        <f t="shared" si="46"/>
        <v>2000000</v>
      </c>
      <c r="M361" s="208">
        <f t="shared" ca="1" si="53"/>
        <v>21012500</v>
      </c>
      <c r="N361" s="208">
        <f t="shared" ca="1" si="54"/>
        <v>4412625</v>
      </c>
      <c r="O361" s="208">
        <f t="shared" ca="1" si="55"/>
        <v>16599875</v>
      </c>
      <c r="P361" s="208">
        <f t="shared" ca="1" si="56"/>
        <v>18599875</v>
      </c>
      <c r="Q361" s="209">
        <f t="shared" ca="1" si="57"/>
        <v>73348469.094810411</v>
      </c>
    </row>
    <row r="362" spans="1:17" x14ac:dyDescent="0.25">
      <c r="A362" s="112">
        <v>229</v>
      </c>
      <c r="B362" s="201">
        <f t="shared" ca="1" si="47"/>
        <v>0.85943897173090389</v>
      </c>
      <c r="C362" s="201">
        <f t="shared" ca="1" si="47"/>
        <v>0.53121604845193715</v>
      </c>
      <c r="D362" s="201">
        <f t="shared" ca="1" si="47"/>
        <v>0.30481077604190476</v>
      </c>
      <c r="E362" s="202">
        <f t="shared" ca="1" si="48"/>
        <v>11000000</v>
      </c>
      <c r="F362" s="203">
        <f t="shared" ca="1" si="49"/>
        <v>0.03</v>
      </c>
      <c r="G362" s="204">
        <f t="shared" ca="1" si="50"/>
        <v>330000</v>
      </c>
      <c r="H362" s="205">
        <f t="shared" ca="1" si="58"/>
        <v>204</v>
      </c>
      <c r="I362" s="206">
        <f t="shared" ca="1" si="51"/>
        <v>67320000</v>
      </c>
      <c r="J362" s="206">
        <f t="shared" ca="1" si="52"/>
        <v>26400000</v>
      </c>
      <c r="K362" s="207">
        <f t="shared" si="45"/>
        <v>14000000</v>
      </c>
      <c r="L362" s="207">
        <f t="shared" si="46"/>
        <v>2000000</v>
      </c>
      <c r="M362" s="208">
        <f t="shared" ca="1" si="53"/>
        <v>24920000</v>
      </c>
      <c r="N362" s="208">
        <f t="shared" ca="1" si="54"/>
        <v>5233200</v>
      </c>
      <c r="O362" s="208">
        <f t="shared" ca="1" si="55"/>
        <v>19686800</v>
      </c>
      <c r="P362" s="208">
        <f t="shared" ca="1" si="56"/>
        <v>21686800</v>
      </c>
      <c r="Q362" s="209">
        <f t="shared" ca="1" si="57"/>
        <v>88841031.435175478</v>
      </c>
    </row>
    <row r="363" spans="1:17" x14ac:dyDescent="0.25">
      <c r="A363" s="112">
        <v>230</v>
      </c>
      <c r="B363" s="201">
        <f t="shared" ca="1" si="47"/>
        <v>0.95006558023950372</v>
      </c>
      <c r="C363" s="201">
        <f t="shared" ca="1" si="47"/>
        <v>0.11398735906289137</v>
      </c>
      <c r="D363" s="201">
        <f t="shared" ca="1" si="47"/>
        <v>0.40014779685225144</v>
      </c>
      <c r="E363" s="202">
        <f t="shared" ca="1" si="48"/>
        <v>11000000</v>
      </c>
      <c r="F363" s="203">
        <f t="shared" ca="1" si="49"/>
        <v>0.02</v>
      </c>
      <c r="G363" s="204">
        <f t="shared" ca="1" si="50"/>
        <v>220000</v>
      </c>
      <c r="H363" s="205">
        <f t="shared" ca="1" si="58"/>
        <v>204</v>
      </c>
      <c r="I363" s="206">
        <f t="shared" ca="1" si="51"/>
        <v>44880000</v>
      </c>
      <c r="J363" s="206">
        <f t="shared" ca="1" si="52"/>
        <v>17600000</v>
      </c>
      <c r="K363" s="207">
        <f t="shared" si="45"/>
        <v>14000000</v>
      </c>
      <c r="L363" s="207">
        <f t="shared" si="46"/>
        <v>2000000</v>
      </c>
      <c r="M363" s="208">
        <f t="shared" ca="1" si="53"/>
        <v>11280000</v>
      </c>
      <c r="N363" s="208">
        <f t="shared" ca="1" si="54"/>
        <v>2368800</v>
      </c>
      <c r="O363" s="208">
        <f t="shared" ca="1" si="55"/>
        <v>8911200</v>
      </c>
      <c r="P363" s="208">
        <f t="shared" ca="1" si="56"/>
        <v>10911200</v>
      </c>
      <c r="Q363" s="209">
        <f t="shared" ca="1" si="57"/>
        <v>34760788.230420657</v>
      </c>
    </row>
    <row r="364" spans="1:17" x14ac:dyDescent="0.25">
      <c r="A364" s="112">
        <v>231</v>
      </c>
      <c r="B364" s="201">
        <f t="shared" ca="1" si="47"/>
        <v>0.11927046598453706</v>
      </c>
      <c r="C364" s="201">
        <f t="shared" ca="1" si="47"/>
        <v>0.99314687729907958</v>
      </c>
      <c r="D364" s="201">
        <f t="shared" ca="1" si="47"/>
        <v>0.82796399588469272</v>
      </c>
      <c r="E364" s="202">
        <f t="shared" ca="1" si="48"/>
        <v>10000000</v>
      </c>
      <c r="F364" s="203">
        <f t="shared" ca="1" si="49"/>
        <v>0.08</v>
      </c>
      <c r="G364" s="204">
        <f t="shared" ca="1" si="50"/>
        <v>800000</v>
      </c>
      <c r="H364" s="205">
        <f t="shared" ca="1" si="58"/>
        <v>197</v>
      </c>
      <c r="I364" s="206">
        <f t="shared" ca="1" si="51"/>
        <v>157600000</v>
      </c>
      <c r="J364" s="206">
        <f t="shared" ca="1" si="52"/>
        <v>64000000</v>
      </c>
      <c r="K364" s="207">
        <f t="shared" si="45"/>
        <v>14000000</v>
      </c>
      <c r="L364" s="207">
        <f t="shared" si="46"/>
        <v>2000000</v>
      </c>
      <c r="M364" s="208">
        <f t="shared" ca="1" si="53"/>
        <v>77600000</v>
      </c>
      <c r="N364" s="208">
        <f t="shared" ca="1" si="54"/>
        <v>16296000</v>
      </c>
      <c r="O364" s="208">
        <f t="shared" ca="1" si="55"/>
        <v>61304000</v>
      </c>
      <c r="P364" s="208">
        <f t="shared" ca="1" si="56"/>
        <v>63304000</v>
      </c>
      <c r="Q364" s="209">
        <f t="shared" ca="1" si="57"/>
        <v>297708129.09107602</v>
      </c>
    </row>
    <row r="365" spans="1:17" x14ac:dyDescent="0.25">
      <c r="A365" s="112">
        <v>232</v>
      </c>
      <c r="B365" s="201">
        <f t="shared" ca="1" si="47"/>
        <v>0.19232937424192786</v>
      </c>
      <c r="C365" s="201">
        <f t="shared" ca="1" si="47"/>
        <v>0.94119567195300702</v>
      </c>
      <c r="D365" s="201">
        <f t="shared" ca="1" si="47"/>
        <v>0.23214426592933368</v>
      </c>
      <c r="E365" s="202">
        <f t="shared" ca="1" si="48"/>
        <v>10000000</v>
      </c>
      <c r="F365" s="203">
        <f t="shared" ca="1" si="49"/>
        <v>0.05</v>
      </c>
      <c r="G365" s="204">
        <f t="shared" ca="1" si="50"/>
        <v>500000</v>
      </c>
      <c r="H365" s="205">
        <f t="shared" ca="1" si="58"/>
        <v>203</v>
      </c>
      <c r="I365" s="206">
        <f t="shared" ca="1" si="51"/>
        <v>101500000</v>
      </c>
      <c r="J365" s="206">
        <f t="shared" ca="1" si="52"/>
        <v>40000000</v>
      </c>
      <c r="K365" s="207">
        <f t="shared" si="45"/>
        <v>14000000</v>
      </c>
      <c r="L365" s="207">
        <f t="shared" si="46"/>
        <v>2000000</v>
      </c>
      <c r="M365" s="208">
        <f t="shared" ca="1" si="53"/>
        <v>45500000</v>
      </c>
      <c r="N365" s="208">
        <f t="shared" ca="1" si="54"/>
        <v>9555000</v>
      </c>
      <c r="O365" s="208">
        <f t="shared" ca="1" si="55"/>
        <v>35945000</v>
      </c>
      <c r="P365" s="208">
        <f t="shared" ca="1" si="56"/>
        <v>37945000</v>
      </c>
      <c r="Q365" s="209">
        <f t="shared" ca="1" si="57"/>
        <v>170437175.5080387</v>
      </c>
    </row>
    <row r="366" spans="1:17" x14ac:dyDescent="0.25">
      <c r="A366" s="112">
        <v>233</v>
      </c>
      <c r="B366" s="201">
        <f t="shared" ca="1" si="47"/>
        <v>0.78858969956362845</v>
      </c>
      <c r="C366" s="201">
        <f t="shared" ca="1" si="47"/>
        <v>0.216777404414491</v>
      </c>
      <c r="D366" s="201">
        <f t="shared" ca="1" si="47"/>
        <v>0.39194623989093791</v>
      </c>
      <c r="E366" s="202">
        <f t="shared" ca="1" si="48"/>
        <v>10500000</v>
      </c>
      <c r="F366" s="203">
        <f t="shared" ca="1" si="49"/>
        <v>0.02</v>
      </c>
      <c r="G366" s="204">
        <f t="shared" ca="1" si="50"/>
        <v>210000</v>
      </c>
      <c r="H366" s="205">
        <f t="shared" ca="1" si="58"/>
        <v>203.5</v>
      </c>
      <c r="I366" s="206">
        <f t="shared" ca="1" si="51"/>
        <v>42735000</v>
      </c>
      <c r="J366" s="206">
        <f t="shared" ca="1" si="52"/>
        <v>16800000</v>
      </c>
      <c r="K366" s="207">
        <f t="shared" si="45"/>
        <v>14000000</v>
      </c>
      <c r="L366" s="207">
        <f t="shared" si="46"/>
        <v>2000000</v>
      </c>
      <c r="M366" s="208">
        <f t="shared" ca="1" si="53"/>
        <v>9935000</v>
      </c>
      <c r="N366" s="208">
        <f t="shared" ca="1" si="54"/>
        <v>2086350</v>
      </c>
      <c r="O366" s="208">
        <f t="shared" ca="1" si="55"/>
        <v>7848650</v>
      </c>
      <c r="P366" s="208">
        <f t="shared" ca="1" si="56"/>
        <v>9848650</v>
      </c>
      <c r="Q366" s="209">
        <f t="shared" ca="1" si="57"/>
        <v>29428095.627019241</v>
      </c>
    </row>
    <row r="367" spans="1:17" x14ac:dyDescent="0.25">
      <c r="A367" s="112">
        <v>234</v>
      </c>
      <c r="B367" s="201">
        <f t="shared" ca="1" si="47"/>
        <v>0.13130932579931076</v>
      </c>
      <c r="C367" s="201">
        <f t="shared" ca="1" si="47"/>
        <v>0.2625128554715318</v>
      </c>
      <c r="D367" s="201">
        <f t="shared" ca="1" si="47"/>
        <v>0.65134333312549397</v>
      </c>
      <c r="E367" s="202">
        <f t="shared" ca="1" si="48"/>
        <v>10000000</v>
      </c>
      <c r="F367" s="203">
        <f t="shared" ca="1" si="49"/>
        <v>0.02</v>
      </c>
      <c r="G367" s="204">
        <f t="shared" ca="1" si="50"/>
        <v>200000</v>
      </c>
      <c r="H367" s="205">
        <f t="shared" ca="1" si="58"/>
        <v>197</v>
      </c>
      <c r="I367" s="206">
        <f t="shared" ca="1" si="51"/>
        <v>39400000</v>
      </c>
      <c r="J367" s="206">
        <f t="shared" ca="1" si="52"/>
        <v>16000000</v>
      </c>
      <c r="K367" s="207">
        <f t="shared" si="45"/>
        <v>14000000</v>
      </c>
      <c r="L367" s="207">
        <f t="shared" si="46"/>
        <v>2000000</v>
      </c>
      <c r="M367" s="208">
        <f t="shared" ca="1" si="53"/>
        <v>7400000</v>
      </c>
      <c r="N367" s="208">
        <f t="shared" ca="1" si="54"/>
        <v>1554000</v>
      </c>
      <c r="O367" s="208">
        <f t="shared" ca="1" si="55"/>
        <v>5846000</v>
      </c>
      <c r="P367" s="208">
        <f t="shared" ca="1" si="56"/>
        <v>7846000</v>
      </c>
      <c r="Q367" s="209">
        <f t="shared" ca="1" si="57"/>
        <v>19377258.638452277</v>
      </c>
    </row>
    <row r="368" spans="1:17" x14ac:dyDescent="0.25">
      <c r="A368" s="112">
        <v>235</v>
      </c>
      <c r="B368" s="201">
        <f t="shared" ca="1" si="47"/>
        <v>5.0729121285484902E-2</v>
      </c>
      <c r="C368" s="201">
        <f t="shared" ca="1" si="47"/>
        <v>0.52586358442819592</v>
      </c>
      <c r="D368" s="201">
        <f t="shared" ca="1" si="47"/>
        <v>0.70711549659105577</v>
      </c>
      <c r="E368" s="202">
        <f t="shared" ca="1" si="48"/>
        <v>10000000</v>
      </c>
      <c r="F368" s="203">
        <f t="shared" ca="1" si="49"/>
        <v>0.03</v>
      </c>
      <c r="G368" s="204">
        <f t="shared" ca="1" si="50"/>
        <v>300000</v>
      </c>
      <c r="H368" s="205">
        <f t="shared" ca="1" si="58"/>
        <v>197</v>
      </c>
      <c r="I368" s="206">
        <f t="shared" ca="1" si="51"/>
        <v>59100000</v>
      </c>
      <c r="J368" s="206">
        <f t="shared" ca="1" si="52"/>
        <v>24000000</v>
      </c>
      <c r="K368" s="207">
        <f t="shared" si="45"/>
        <v>14000000</v>
      </c>
      <c r="L368" s="207">
        <f t="shared" si="46"/>
        <v>2000000</v>
      </c>
      <c r="M368" s="208">
        <f t="shared" ca="1" si="53"/>
        <v>19100000</v>
      </c>
      <c r="N368" s="208">
        <f t="shared" ca="1" si="54"/>
        <v>4011000</v>
      </c>
      <c r="O368" s="208">
        <f t="shared" ca="1" si="55"/>
        <v>15089000</v>
      </c>
      <c r="P368" s="208">
        <f t="shared" ca="1" si="56"/>
        <v>17089000</v>
      </c>
      <c r="Q368" s="209">
        <f t="shared" ca="1" si="57"/>
        <v>65765737.047222897</v>
      </c>
    </row>
    <row r="369" spans="1:17" x14ac:dyDescent="0.25">
      <c r="A369" s="112">
        <v>236</v>
      </c>
      <c r="B369" s="201">
        <f t="shared" ca="1" si="47"/>
        <v>0.64360030540653901</v>
      </c>
      <c r="C369" s="201">
        <f t="shared" ca="1" si="47"/>
        <v>0.9724273356163794</v>
      </c>
      <c r="D369" s="201">
        <f t="shared" ca="1" si="47"/>
        <v>0.13094376319057366</v>
      </c>
      <c r="E369" s="202">
        <f t="shared" ca="1" si="48"/>
        <v>10500000</v>
      </c>
      <c r="F369" s="203">
        <f t="shared" ca="1" si="49"/>
        <v>0.08</v>
      </c>
      <c r="G369" s="204">
        <f t="shared" ca="1" si="50"/>
        <v>840000</v>
      </c>
      <c r="H369" s="205">
        <f t="shared" ca="1" si="58"/>
        <v>203.5</v>
      </c>
      <c r="I369" s="206">
        <f t="shared" ca="1" si="51"/>
        <v>170940000</v>
      </c>
      <c r="J369" s="206">
        <f t="shared" ca="1" si="52"/>
        <v>67200000</v>
      </c>
      <c r="K369" s="207">
        <f t="shared" si="45"/>
        <v>14000000</v>
      </c>
      <c r="L369" s="207">
        <f t="shared" si="46"/>
        <v>2000000</v>
      </c>
      <c r="M369" s="208">
        <f t="shared" ca="1" si="53"/>
        <v>87740000</v>
      </c>
      <c r="N369" s="208">
        <f t="shared" ca="1" si="54"/>
        <v>18425400</v>
      </c>
      <c r="O369" s="208">
        <f t="shared" ca="1" si="55"/>
        <v>69314600</v>
      </c>
      <c r="P369" s="208">
        <f t="shared" ca="1" si="56"/>
        <v>71314600</v>
      </c>
      <c r="Q369" s="209">
        <f t="shared" ca="1" si="57"/>
        <v>337911477.04534394</v>
      </c>
    </row>
    <row r="370" spans="1:17" x14ac:dyDescent="0.25">
      <c r="A370" s="112">
        <v>237</v>
      </c>
      <c r="B370" s="201">
        <f t="shared" ca="1" si="47"/>
        <v>0.57508265708931938</v>
      </c>
      <c r="C370" s="201">
        <f t="shared" ca="1" si="47"/>
        <v>0.9494473839351798</v>
      </c>
      <c r="D370" s="201">
        <f t="shared" ca="1" si="47"/>
        <v>0.8297667155539501</v>
      </c>
      <c r="E370" s="202">
        <f t="shared" ca="1" si="48"/>
        <v>10500000</v>
      </c>
      <c r="F370" s="203">
        <f t="shared" ca="1" si="49"/>
        <v>0.05</v>
      </c>
      <c r="G370" s="204">
        <f t="shared" ca="1" si="50"/>
        <v>525000</v>
      </c>
      <c r="H370" s="205">
        <f t="shared" ca="1" si="58"/>
        <v>197.5</v>
      </c>
      <c r="I370" s="206">
        <f t="shared" ca="1" si="51"/>
        <v>103687500</v>
      </c>
      <c r="J370" s="206">
        <f t="shared" ca="1" si="52"/>
        <v>42000000</v>
      </c>
      <c r="K370" s="207">
        <f t="shared" si="45"/>
        <v>14000000</v>
      </c>
      <c r="L370" s="207">
        <f t="shared" si="46"/>
        <v>2000000</v>
      </c>
      <c r="M370" s="208">
        <f t="shared" ca="1" si="53"/>
        <v>45687500</v>
      </c>
      <c r="N370" s="208">
        <f t="shared" ca="1" si="54"/>
        <v>9594375</v>
      </c>
      <c r="O370" s="208">
        <f t="shared" ca="1" si="55"/>
        <v>36093125</v>
      </c>
      <c r="P370" s="208">
        <f t="shared" ca="1" si="56"/>
        <v>38093125</v>
      </c>
      <c r="Q370" s="209">
        <f t="shared" ca="1" si="57"/>
        <v>171180580.61074334</v>
      </c>
    </row>
    <row r="371" spans="1:17" x14ac:dyDescent="0.25">
      <c r="A371" s="112">
        <v>238</v>
      </c>
      <c r="B371" s="201">
        <f t="shared" ca="1" si="47"/>
        <v>0.84900446090487336</v>
      </c>
      <c r="C371" s="201">
        <f t="shared" ca="1" si="47"/>
        <v>0.57118733475996808</v>
      </c>
      <c r="D371" s="201">
        <f t="shared" ca="1" si="47"/>
        <v>0.65604776507224383</v>
      </c>
      <c r="E371" s="202">
        <f t="shared" ca="1" si="48"/>
        <v>11000000</v>
      </c>
      <c r="F371" s="203">
        <f t="shared" ca="1" si="49"/>
        <v>0.03</v>
      </c>
      <c r="G371" s="204">
        <f t="shared" ca="1" si="50"/>
        <v>330000</v>
      </c>
      <c r="H371" s="205">
        <f t="shared" ca="1" si="58"/>
        <v>198</v>
      </c>
      <c r="I371" s="206">
        <f t="shared" ca="1" si="51"/>
        <v>65340000</v>
      </c>
      <c r="J371" s="206">
        <f t="shared" ca="1" si="52"/>
        <v>26400000</v>
      </c>
      <c r="K371" s="207">
        <f t="shared" si="45"/>
        <v>14000000</v>
      </c>
      <c r="L371" s="207">
        <f t="shared" si="46"/>
        <v>2000000</v>
      </c>
      <c r="M371" s="208">
        <f t="shared" ca="1" si="53"/>
        <v>22940000</v>
      </c>
      <c r="N371" s="208">
        <f t="shared" ca="1" si="54"/>
        <v>4817400</v>
      </c>
      <c r="O371" s="208">
        <f t="shared" ca="1" si="55"/>
        <v>18122600</v>
      </c>
      <c r="P371" s="208">
        <f t="shared" ca="1" si="56"/>
        <v>20122600</v>
      </c>
      <c r="Q371" s="209">
        <f t="shared" ca="1" si="57"/>
        <v>80990673.550614297</v>
      </c>
    </row>
    <row r="372" spans="1:17" x14ac:dyDescent="0.25">
      <c r="A372" s="112">
        <v>239</v>
      </c>
      <c r="B372" s="201">
        <f t="shared" ca="1" si="47"/>
        <v>0.17212016828792776</v>
      </c>
      <c r="C372" s="201">
        <f t="shared" ca="1" si="47"/>
        <v>0.37506048840530337</v>
      </c>
      <c r="D372" s="201">
        <f t="shared" ca="1" si="47"/>
        <v>0.7092398970748407</v>
      </c>
      <c r="E372" s="202">
        <f t="shared" ca="1" si="48"/>
        <v>10000000</v>
      </c>
      <c r="F372" s="203">
        <f t="shared" ca="1" si="49"/>
        <v>0.03</v>
      </c>
      <c r="G372" s="204">
        <f t="shared" ca="1" si="50"/>
        <v>300000</v>
      </c>
      <c r="H372" s="205">
        <f t="shared" ca="1" si="58"/>
        <v>197</v>
      </c>
      <c r="I372" s="206">
        <f t="shared" ca="1" si="51"/>
        <v>59100000</v>
      </c>
      <c r="J372" s="206">
        <f t="shared" ca="1" si="52"/>
        <v>24000000</v>
      </c>
      <c r="K372" s="207">
        <f t="shared" si="45"/>
        <v>14000000</v>
      </c>
      <c r="L372" s="207">
        <f t="shared" si="46"/>
        <v>2000000</v>
      </c>
      <c r="M372" s="208">
        <f t="shared" ca="1" si="53"/>
        <v>19100000</v>
      </c>
      <c r="N372" s="208">
        <f t="shared" ca="1" si="54"/>
        <v>4011000</v>
      </c>
      <c r="O372" s="208">
        <f t="shared" ca="1" si="55"/>
        <v>15089000</v>
      </c>
      <c r="P372" s="208">
        <f t="shared" ca="1" si="56"/>
        <v>17089000</v>
      </c>
      <c r="Q372" s="209">
        <f t="shared" ca="1" si="57"/>
        <v>65765737.047222897</v>
      </c>
    </row>
    <row r="373" spans="1:17" x14ac:dyDescent="0.25">
      <c r="A373" s="112">
        <v>240</v>
      </c>
      <c r="B373" s="201">
        <f t="shared" ca="1" si="47"/>
        <v>0.60730637385489605</v>
      </c>
      <c r="C373" s="201">
        <f t="shared" ca="1" si="47"/>
        <v>0.57415213016103173</v>
      </c>
      <c r="D373" s="201">
        <f t="shared" ca="1" si="47"/>
        <v>0.50134642979776733</v>
      </c>
      <c r="E373" s="202">
        <f t="shared" ca="1" si="48"/>
        <v>10500000</v>
      </c>
      <c r="F373" s="203">
        <f t="shared" ca="1" si="49"/>
        <v>0.03</v>
      </c>
      <c r="G373" s="204">
        <f t="shared" ca="1" si="50"/>
        <v>315000</v>
      </c>
      <c r="H373" s="205">
        <f t="shared" ca="1" si="58"/>
        <v>197.5</v>
      </c>
      <c r="I373" s="206">
        <f t="shared" ca="1" si="51"/>
        <v>62212500</v>
      </c>
      <c r="J373" s="206">
        <f t="shared" ca="1" si="52"/>
        <v>25200000</v>
      </c>
      <c r="K373" s="207">
        <f t="shared" si="45"/>
        <v>14000000</v>
      </c>
      <c r="L373" s="207">
        <f t="shared" si="46"/>
        <v>2000000</v>
      </c>
      <c r="M373" s="208">
        <f t="shared" ca="1" si="53"/>
        <v>21012500</v>
      </c>
      <c r="N373" s="208">
        <f t="shared" ca="1" si="54"/>
        <v>4412625</v>
      </c>
      <c r="O373" s="208">
        <f t="shared" ca="1" si="55"/>
        <v>16599875</v>
      </c>
      <c r="P373" s="208">
        <f t="shared" ca="1" si="56"/>
        <v>18599875</v>
      </c>
      <c r="Q373" s="209">
        <f t="shared" ca="1" si="57"/>
        <v>73348469.094810411</v>
      </c>
    </row>
    <row r="374" spans="1:17" x14ac:dyDescent="0.25">
      <c r="A374" s="112">
        <v>241</v>
      </c>
      <c r="B374" s="201">
        <f t="shared" ca="1" si="47"/>
        <v>0.86570115007840842</v>
      </c>
      <c r="C374" s="201">
        <f t="shared" ca="1" si="47"/>
        <v>1.4154063479483669E-2</v>
      </c>
      <c r="D374" s="201">
        <f t="shared" ca="1" si="47"/>
        <v>0.51949046213162753</v>
      </c>
      <c r="E374" s="202">
        <f t="shared" ca="1" si="48"/>
        <v>11000000</v>
      </c>
      <c r="F374" s="203">
        <f t="shared" ca="1" si="49"/>
        <v>0.01</v>
      </c>
      <c r="G374" s="204">
        <f t="shared" ca="1" si="50"/>
        <v>110000</v>
      </c>
      <c r="H374" s="205">
        <f t="shared" ca="1" si="58"/>
        <v>198</v>
      </c>
      <c r="I374" s="206">
        <f t="shared" ca="1" si="51"/>
        <v>21780000</v>
      </c>
      <c r="J374" s="206">
        <f t="shared" ca="1" si="52"/>
        <v>8800000</v>
      </c>
      <c r="K374" s="207">
        <f t="shared" si="45"/>
        <v>14000000</v>
      </c>
      <c r="L374" s="207">
        <f t="shared" si="46"/>
        <v>2000000</v>
      </c>
      <c r="M374" s="208">
        <f t="shared" ca="1" si="53"/>
        <v>-3020000</v>
      </c>
      <c r="N374" s="208">
        <f t="shared" ca="1" si="54"/>
        <v>-634200</v>
      </c>
      <c r="O374" s="208">
        <f t="shared" ca="1" si="55"/>
        <v>-2385800</v>
      </c>
      <c r="P374" s="208">
        <f t="shared" ca="1" si="56"/>
        <v>-385800</v>
      </c>
      <c r="Q374" s="209">
        <f t="shared" ca="1" si="57"/>
        <v>-21936240.935854562</v>
      </c>
    </row>
    <row r="375" spans="1:17" x14ac:dyDescent="0.25">
      <c r="A375" s="112">
        <v>242</v>
      </c>
      <c r="B375" s="201">
        <f t="shared" ca="1" si="47"/>
        <v>0.45397510235463845</v>
      </c>
      <c r="C375" s="201">
        <f t="shared" ca="1" si="47"/>
        <v>0.24260990120942905</v>
      </c>
      <c r="D375" s="201">
        <f t="shared" ca="1" si="47"/>
        <v>0.97115091655588148</v>
      </c>
      <c r="E375" s="202">
        <f t="shared" ca="1" si="48"/>
        <v>10500000</v>
      </c>
      <c r="F375" s="203">
        <f t="shared" ca="1" si="49"/>
        <v>0.02</v>
      </c>
      <c r="G375" s="204">
        <f t="shared" ca="1" si="50"/>
        <v>210000</v>
      </c>
      <c r="H375" s="205">
        <f t="shared" ca="1" si="58"/>
        <v>197.5</v>
      </c>
      <c r="I375" s="206">
        <f t="shared" ca="1" si="51"/>
        <v>41475000</v>
      </c>
      <c r="J375" s="206">
        <f t="shared" ca="1" si="52"/>
        <v>16800000</v>
      </c>
      <c r="K375" s="207">
        <f t="shared" si="45"/>
        <v>14000000</v>
      </c>
      <c r="L375" s="207">
        <f t="shared" si="46"/>
        <v>2000000</v>
      </c>
      <c r="M375" s="208">
        <f t="shared" ca="1" si="53"/>
        <v>8675000</v>
      </c>
      <c r="N375" s="208">
        <f t="shared" ca="1" si="54"/>
        <v>1821750</v>
      </c>
      <c r="O375" s="208">
        <f t="shared" ca="1" si="55"/>
        <v>6853250</v>
      </c>
      <c r="P375" s="208">
        <f t="shared" ca="1" si="56"/>
        <v>8853250</v>
      </c>
      <c r="Q375" s="209">
        <f t="shared" ca="1" si="57"/>
        <v>24432413.336843953</v>
      </c>
    </row>
    <row r="376" spans="1:17" x14ac:dyDescent="0.25">
      <c r="A376" s="112">
        <v>243</v>
      </c>
      <c r="B376" s="201">
        <f t="shared" ca="1" si="47"/>
        <v>0.46249614063042155</v>
      </c>
      <c r="C376" s="201">
        <f t="shared" ca="1" si="47"/>
        <v>0.45952685921299863</v>
      </c>
      <c r="D376" s="201">
        <f t="shared" ca="1" si="47"/>
        <v>0.66010246083581048</v>
      </c>
      <c r="E376" s="202">
        <f t="shared" ca="1" si="48"/>
        <v>10500000</v>
      </c>
      <c r="F376" s="203">
        <f t="shared" ca="1" si="49"/>
        <v>0.03</v>
      </c>
      <c r="G376" s="204">
        <f t="shared" ca="1" si="50"/>
        <v>315000</v>
      </c>
      <c r="H376" s="205">
        <f t="shared" ca="1" si="58"/>
        <v>197.5</v>
      </c>
      <c r="I376" s="206">
        <f t="shared" ca="1" si="51"/>
        <v>62212500</v>
      </c>
      <c r="J376" s="206">
        <f t="shared" ca="1" si="52"/>
        <v>25200000</v>
      </c>
      <c r="K376" s="207">
        <f t="shared" si="45"/>
        <v>14000000</v>
      </c>
      <c r="L376" s="207">
        <f t="shared" si="46"/>
        <v>2000000</v>
      </c>
      <c r="M376" s="208">
        <f t="shared" ca="1" si="53"/>
        <v>21012500</v>
      </c>
      <c r="N376" s="208">
        <f t="shared" ca="1" si="54"/>
        <v>4412625</v>
      </c>
      <c r="O376" s="208">
        <f t="shared" ca="1" si="55"/>
        <v>16599875</v>
      </c>
      <c r="P376" s="208">
        <f t="shared" ca="1" si="56"/>
        <v>18599875</v>
      </c>
      <c r="Q376" s="209">
        <f t="shared" ca="1" si="57"/>
        <v>73348469.094810411</v>
      </c>
    </row>
    <row r="377" spans="1:17" x14ac:dyDescent="0.25">
      <c r="A377" s="112">
        <v>244</v>
      </c>
      <c r="B377" s="201">
        <f t="shared" ca="1" si="47"/>
        <v>7.7673526900892353E-2</v>
      </c>
      <c r="C377" s="201">
        <f t="shared" ca="1" si="47"/>
        <v>0.98069539312133636</v>
      </c>
      <c r="D377" s="201">
        <f t="shared" ca="1" si="47"/>
        <v>0.86757675286145075</v>
      </c>
      <c r="E377" s="202">
        <f t="shared" ca="1" si="48"/>
        <v>10000000</v>
      </c>
      <c r="F377" s="203">
        <f t="shared" ca="1" si="49"/>
        <v>0.08</v>
      </c>
      <c r="G377" s="204">
        <f t="shared" ca="1" si="50"/>
        <v>800000</v>
      </c>
      <c r="H377" s="205">
        <f t="shared" ca="1" si="58"/>
        <v>197</v>
      </c>
      <c r="I377" s="206">
        <f t="shared" ca="1" si="51"/>
        <v>157600000</v>
      </c>
      <c r="J377" s="206">
        <f t="shared" ca="1" si="52"/>
        <v>64000000</v>
      </c>
      <c r="K377" s="207">
        <f t="shared" si="45"/>
        <v>14000000</v>
      </c>
      <c r="L377" s="207">
        <f t="shared" si="46"/>
        <v>2000000</v>
      </c>
      <c r="M377" s="208">
        <f t="shared" ca="1" si="53"/>
        <v>77600000</v>
      </c>
      <c r="N377" s="208">
        <f t="shared" ca="1" si="54"/>
        <v>16296000</v>
      </c>
      <c r="O377" s="208">
        <f t="shared" ca="1" si="55"/>
        <v>61304000</v>
      </c>
      <c r="P377" s="208">
        <f t="shared" ca="1" si="56"/>
        <v>63304000</v>
      </c>
      <c r="Q377" s="209">
        <f t="shared" ca="1" si="57"/>
        <v>297708129.09107602</v>
      </c>
    </row>
    <row r="378" spans="1:17" x14ac:dyDescent="0.25">
      <c r="A378" s="112">
        <v>245</v>
      </c>
      <c r="B378" s="201">
        <f t="shared" ca="1" si="47"/>
        <v>0.59321774328715116</v>
      </c>
      <c r="C378" s="201">
        <f t="shared" ca="1" si="47"/>
        <v>0.67470680518186543</v>
      </c>
      <c r="D378" s="201">
        <f t="shared" ca="1" si="47"/>
        <v>0.92186629705852574</v>
      </c>
      <c r="E378" s="202">
        <f t="shared" ca="1" si="48"/>
        <v>10500000</v>
      </c>
      <c r="F378" s="203">
        <f t="shared" ca="1" si="49"/>
        <v>0.04</v>
      </c>
      <c r="G378" s="204">
        <f t="shared" ca="1" si="50"/>
        <v>420000</v>
      </c>
      <c r="H378" s="205">
        <f t="shared" ca="1" si="58"/>
        <v>197.5</v>
      </c>
      <c r="I378" s="206">
        <f t="shared" ca="1" si="51"/>
        <v>82950000</v>
      </c>
      <c r="J378" s="206">
        <f t="shared" ca="1" si="52"/>
        <v>33600000</v>
      </c>
      <c r="K378" s="207">
        <f t="shared" si="45"/>
        <v>14000000</v>
      </c>
      <c r="L378" s="207">
        <f t="shared" si="46"/>
        <v>2000000</v>
      </c>
      <c r="M378" s="208">
        <f t="shared" ca="1" si="53"/>
        <v>33350000</v>
      </c>
      <c r="N378" s="208">
        <f t="shared" ca="1" si="54"/>
        <v>7003500</v>
      </c>
      <c r="O378" s="208">
        <f t="shared" ca="1" si="55"/>
        <v>26346500</v>
      </c>
      <c r="P378" s="208">
        <f t="shared" ca="1" si="56"/>
        <v>28346500</v>
      </c>
      <c r="Q378" s="209">
        <f t="shared" ca="1" si="57"/>
        <v>122264524.85277689</v>
      </c>
    </row>
    <row r="379" spans="1:17" x14ac:dyDescent="0.25">
      <c r="A379" s="112">
        <v>246</v>
      </c>
      <c r="B379" s="201">
        <f t="shared" ca="1" si="47"/>
        <v>0.54029529628846606</v>
      </c>
      <c r="C379" s="201">
        <f t="shared" ca="1" si="47"/>
        <v>0.34572579862522756</v>
      </c>
      <c r="D379" s="201">
        <f t="shared" ca="1" si="47"/>
        <v>0.62538404507696144</v>
      </c>
      <c r="E379" s="202">
        <f t="shared" ca="1" si="48"/>
        <v>10500000</v>
      </c>
      <c r="F379" s="203">
        <f t="shared" ca="1" si="49"/>
        <v>0.03</v>
      </c>
      <c r="G379" s="204">
        <f t="shared" ca="1" si="50"/>
        <v>315000</v>
      </c>
      <c r="H379" s="205">
        <f t="shared" ca="1" si="58"/>
        <v>197.5</v>
      </c>
      <c r="I379" s="206">
        <f t="shared" ca="1" si="51"/>
        <v>62212500</v>
      </c>
      <c r="J379" s="206">
        <f t="shared" ca="1" si="52"/>
        <v>25200000</v>
      </c>
      <c r="K379" s="207">
        <f t="shared" si="45"/>
        <v>14000000</v>
      </c>
      <c r="L379" s="207">
        <f t="shared" si="46"/>
        <v>2000000</v>
      </c>
      <c r="M379" s="208">
        <f t="shared" ca="1" si="53"/>
        <v>21012500</v>
      </c>
      <c r="N379" s="208">
        <f t="shared" ca="1" si="54"/>
        <v>4412625</v>
      </c>
      <c r="O379" s="208">
        <f t="shared" ca="1" si="55"/>
        <v>16599875</v>
      </c>
      <c r="P379" s="208">
        <f t="shared" ca="1" si="56"/>
        <v>18599875</v>
      </c>
      <c r="Q379" s="209">
        <f t="shared" ca="1" si="57"/>
        <v>73348469.094810411</v>
      </c>
    </row>
    <row r="380" spans="1:17" x14ac:dyDescent="0.25">
      <c r="A380" s="112">
        <v>247</v>
      </c>
      <c r="B380" s="201">
        <f t="shared" ca="1" si="47"/>
        <v>0.4147701272273252</v>
      </c>
      <c r="C380" s="201">
        <f t="shared" ca="1" si="47"/>
        <v>0.6840818799819941</v>
      </c>
      <c r="D380" s="201">
        <f t="shared" ca="1" si="47"/>
        <v>0.86849904867311822</v>
      </c>
      <c r="E380" s="202">
        <f t="shared" ca="1" si="48"/>
        <v>10500000</v>
      </c>
      <c r="F380" s="203">
        <f t="shared" ca="1" si="49"/>
        <v>0.04</v>
      </c>
      <c r="G380" s="204">
        <f t="shared" ca="1" si="50"/>
        <v>420000</v>
      </c>
      <c r="H380" s="205">
        <f t="shared" ca="1" si="58"/>
        <v>197.5</v>
      </c>
      <c r="I380" s="206">
        <f t="shared" ca="1" si="51"/>
        <v>82950000</v>
      </c>
      <c r="J380" s="206">
        <f t="shared" ca="1" si="52"/>
        <v>33600000</v>
      </c>
      <c r="K380" s="207">
        <f t="shared" si="45"/>
        <v>14000000</v>
      </c>
      <c r="L380" s="207">
        <f t="shared" si="46"/>
        <v>2000000</v>
      </c>
      <c r="M380" s="208">
        <f t="shared" ca="1" si="53"/>
        <v>33350000</v>
      </c>
      <c r="N380" s="208">
        <f t="shared" ca="1" si="54"/>
        <v>7003500</v>
      </c>
      <c r="O380" s="208">
        <f t="shared" ca="1" si="55"/>
        <v>26346500</v>
      </c>
      <c r="P380" s="208">
        <f t="shared" ca="1" si="56"/>
        <v>28346500</v>
      </c>
      <c r="Q380" s="209">
        <f t="shared" ca="1" si="57"/>
        <v>122264524.85277689</v>
      </c>
    </row>
    <row r="381" spans="1:17" x14ac:dyDescent="0.25">
      <c r="A381" s="112">
        <v>248</v>
      </c>
      <c r="B381" s="201">
        <f t="shared" ca="1" si="47"/>
        <v>0.50395731568059021</v>
      </c>
      <c r="C381" s="201">
        <f t="shared" ca="1" si="47"/>
        <v>0.52751106412883653</v>
      </c>
      <c r="D381" s="201">
        <f t="shared" ca="1" si="47"/>
        <v>0.76115574714701117</v>
      </c>
      <c r="E381" s="202">
        <f t="shared" ca="1" si="48"/>
        <v>10500000</v>
      </c>
      <c r="F381" s="203">
        <f t="shared" ca="1" si="49"/>
        <v>0.03</v>
      </c>
      <c r="G381" s="204">
        <f t="shared" ca="1" si="50"/>
        <v>315000</v>
      </c>
      <c r="H381" s="205">
        <f t="shared" ca="1" si="58"/>
        <v>197.5</v>
      </c>
      <c r="I381" s="206">
        <f t="shared" ca="1" si="51"/>
        <v>62212500</v>
      </c>
      <c r="J381" s="206">
        <f t="shared" ca="1" si="52"/>
        <v>25200000</v>
      </c>
      <c r="K381" s="207">
        <f t="shared" si="45"/>
        <v>14000000</v>
      </c>
      <c r="L381" s="207">
        <f t="shared" si="46"/>
        <v>2000000</v>
      </c>
      <c r="M381" s="208">
        <f t="shared" ca="1" si="53"/>
        <v>21012500</v>
      </c>
      <c r="N381" s="208">
        <f t="shared" ca="1" si="54"/>
        <v>4412625</v>
      </c>
      <c r="O381" s="208">
        <f t="shared" ca="1" si="55"/>
        <v>16599875</v>
      </c>
      <c r="P381" s="208">
        <f t="shared" ca="1" si="56"/>
        <v>18599875</v>
      </c>
      <c r="Q381" s="209">
        <f t="shared" ca="1" si="57"/>
        <v>73348469.094810411</v>
      </c>
    </row>
    <row r="382" spans="1:17" x14ac:dyDescent="0.25">
      <c r="A382" s="112">
        <v>249</v>
      </c>
      <c r="B382" s="201">
        <f t="shared" ca="1" si="47"/>
        <v>0.71550887801354723</v>
      </c>
      <c r="C382" s="201">
        <f t="shared" ca="1" si="47"/>
        <v>0.38057237178288761</v>
      </c>
      <c r="D382" s="201">
        <f t="shared" ca="1" si="47"/>
        <v>0.19506691174401758</v>
      </c>
      <c r="E382" s="202">
        <f t="shared" ca="1" si="48"/>
        <v>10500000</v>
      </c>
      <c r="F382" s="203">
        <f t="shared" ca="1" si="49"/>
        <v>0.03</v>
      </c>
      <c r="G382" s="204">
        <f t="shared" ca="1" si="50"/>
        <v>315000</v>
      </c>
      <c r="H382" s="205">
        <f t="shared" ca="1" si="58"/>
        <v>203.5</v>
      </c>
      <c r="I382" s="206">
        <f t="shared" ca="1" si="51"/>
        <v>64102500</v>
      </c>
      <c r="J382" s="206">
        <f t="shared" ca="1" si="52"/>
        <v>25200000</v>
      </c>
      <c r="K382" s="207">
        <f t="shared" si="45"/>
        <v>14000000</v>
      </c>
      <c r="L382" s="207">
        <f t="shared" si="46"/>
        <v>2000000</v>
      </c>
      <c r="M382" s="208">
        <f t="shared" ca="1" si="53"/>
        <v>22902500</v>
      </c>
      <c r="N382" s="208">
        <f t="shared" ca="1" si="54"/>
        <v>4809525</v>
      </c>
      <c r="O382" s="208">
        <f t="shared" ca="1" si="55"/>
        <v>18092975</v>
      </c>
      <c r="P382" s="208">
        <f t="shared" ca="1" si="56"/>
        <v>20092975</v>
      </c>
      <c r="Q382" s="209">
        <f t="shared" ca="1" si="57"/>
        <v>80841992.53007336</v>
      </c>
    </row>
    <row r="383" spans="1:17" x14ac:dyDescent="0.25">
      <c r="A383" s="112">
        <v>250</v>
      </c>
      <c r="B383" s="201">
        <f t="shared" ca="1" si="47"/>
        <v>0.54601684671093131</v>
      </c>
      <c r="C383" s="201">
        <f t="shared" ca="1" si="47"/>
        <v>0.6271214525168104</v>
      </c>
      <c r="D383" s="201">
        <f t="shared" ca="1" si="47"/>
        <v>5.2989356142207122E-2</v>
      </c>
      <c r="E383" s="202">
        <f t="shared" ca="1" si="48"/>
        <v>10500000</v>
      </c>
      <c r="F383" s="203">
        <f t="shared" ca="1" si="49"/>
        <v>0.04</v>
      </c>
      <c r="G383" s="204">
        <f t="shared" ca="1" si="50"/>
        <v>420000</v>
      </c>
      <c r="H383" s="205">
        <f t="shared" ca="1" si="58"/>
        <v>203.5</v>
      </c>
      <c r="I383" s="206">
        <f t="shared" ca="1" si="51"/>
        <v>85470000</v>
      </c>
      <c r="J383" s="206">
        <f t="shared" ca="1" si="52"/>
        <v>33600000</v>
      </c>
      <c r="K383" s="207">
        <f t="shared" si="45"/>
        <v>14000000</v>
      </c>
      <c r="L383" s="207">
        <f t="shared" si="46"/>
        <v>2000000</v>
      </c>
      <c r="M383" s="208">
        <f t="shared" ca="1" si="53"/>
        <v>35870000</v>
      </c>
      <c r="N383" s="208">
        <f t="shared" ca="1" si="54"/>
        <v>7532700</v>
      </c>
      <c r="O383" s="208">
        <f t="shared" ca="1" si="55"/>
        <v>28337300</v>
      </c>
      <c r="P383" s="208">
        <f t="shared" ca="1" si="56"/>
        <v>30337300</v>
      </c>
      <c r="Q383" s="209">
        <f t="shared" ca="1" si="57"/>
        <v>132255889.43312746</v>
      </c>
    </row>
    <row r="384" spans="1:17" x14ac:dyDescent="0.25">
      <c r="A384" s="112">
        <v>251</v>
      </c>
      <c r="B384" s="201">
        <f t="shared" ca="1" si="47"/>
        <v>3.0935767370336986E-2</v>
      </c>
      <c r="C384" s="201">
        <f t="shared" ca="1" si="47"/>
        <v>0.53017275708065692</v>
      </c>
      <c r="D384" s="201">
        <f t="shared" ca="1" si="47"/>
        <v>0.61444151507373668</v>
      </c>
      <c r="E384" s="202">
        <f t="shared" ca="1" si="48"/>
        <v>10000000</v>
      </c>
      <c r="F384" s="203">
        <f t="shared" ca="1" si="49"/>
        <v>0.03</v>
      </c>
      <c r="G384" s="204">
        <f t="shared" ca="1" si="50"/>
        <v>300000</v>
      </c>
      <c r="H384" s="205">
        <f t="shared" ca="1" si="58"/>
        <v>197</v>
      </c>
      <c r="I384" s="206">
        <f t="shared" ca="1" si="51"/>
        <v>59100000</v>
      </c>
      <c r="J384" s="206">
        <f t="shared" ca="1" si="52"/>
        <v>24000000</v>
      </c>
      <c r="K384" s="207">
        <f t="shared" si="45"/>
        <v>14000000</v>
      </c>
      <c r="L384" s="207">
        <f t="shared" si="46"/>
        <v>2000000</v>
      </c>
      <c r="M384" s="208">
        <f t="shared" ca="1" si="53"/>
        <v>19100000</v>
      </c>
      <c r="N384" s="208">
        <f t="shared" ca="1" si="54"/>
        <v>4011000</v>
      </c>
      <c r="O384" s="208">
        <f t="shared" ca="1" si="55"/>
        <v>15089000</v>
      </c>
      <c r="P384" s="208">
        <f t="shared" ca="1" si="56"/>
        <v>17089000</v>
      </c>
      <c r="Q384" s="209">
        <f t="shared" ca="1" si="57"/>
        <v>65765737.047222897</v>
      </c>
    </row>
    <row r="385" spans="1:17" x14ac:dyDescent="0.25">
      <c r="A385" s="112">
        <v>252</v>
      </c>
      <c r="B385" s="201">
        <f t="shared" ca="1" si="47"/>
        <v>0.96448106086380714</v>
      </c>
      <c r="C385" s="201">
        <f t="shared" ca="1" si="47"/>
        <v>0.48792666332065571</v>
      </c>
      <c r="D385" s="201">
        <f t="shared" ca="1" si="47"/>
        <v>0.91907429130051133</v>
      </c>
      <c r="E385" s="202">
        <f t="shared" ca="1" si="48"/>
        <v>11000000</v>
      </c>
      <c r="F385" s="203">
        <f t="shared" ca="1" si="49"/>
        <v>0.03</v>
      </c>
      <c r="G385" s="204">
        <f t="shared" ca="1" si="50"/>
        <v>330000</v>
      </c>
      <c r="H385" s="205">
        <f t="shared" ca="1" si="58"/>
        <v>198</v>
      </c>
      <c r="I385" s="206">
        <f t="shared" ca="1" si="51"/>
        <v>65340000</v>
      </c>
      <c r="J385" s="206">
        <f t="shared" ca="1" si="52"/>
        <v>26400000</v>
      </c>
      <c r="K385" s="207">
        <f t="shared" si="45"/>
        <v>14000000</v>
      </c>
      <c r="L385" s="207">
        <f t="shared" si="46"/>
        <v>2000000</v>
      </c>
      <c r="M385" s="208">
        <f t="shared" ca="1" si="53"/>
        <v>22940000</v>
      </c>
      <c r="N385" s="208">
        <f t="shared" ca="1" si="54"/>
        <v>4817400</v>
      </c>
      <c r="O385" s="208">
        <f t="shared" ca="1" si="55"/>
        <v>18122600</v>
      </c>
      <c r="P385" s="208">
        <f t="shared" ca="1" si="56"/>
        <v>20122600</v>
      </c>
      <c r="Q385" s="209">
        <f t="shared" ca="1" si="57"/>
        <v>80990673.550614297</v>
      </c>
    </row>
    <row r="386" spans="1:17" x14ac:dyDescent="0.25">
      <c r="A386" s="112">
        <v>253</v>
      </c>
      <c r="B386" s="201">
        <f t="shared" ca="1" si="47"/>
        <v>0.56973655829191738</v>
      </c>
      <c r="C386" s="201">
        <f t="shared" ca="1" si="47"/>
        <v>0.22829607119062101</v>
      </c>
      <c r="D386" s="201">
        <f t="shared" ca="1" si="47"/>
        <v>0.20099386891768578</v>
      </c>
      <c r="E386" s="202">
        <f t="shared" ca="1" si="48"/>
        <v>10500000</v>
      </c>
      <c r="F386" s="203">
        <f t="shared" ca="1" si="49"/>
        <v>0.02</v>
      </c>
      <c r="G386" s="204">
        <f t="shared" ca="1" si="50"/>
        <v>210000</v>
      </c>
      <c r="H386" s="205">
        <f t="shared" ca="1" si="58"/>
        <v>203.5</v>
      </c>
      <c r="I386" s="206">
        <f t="shared" ca="1" si="51"/>
        <v>42735000</v>
      </c>
      <c r="J386" s="206">
        <f t="shared" ca="1" si="52"/>
        <v>16800000</v>
      </c>
      <c r="K386" s="207">
        <f t="shared" si="45"/>
        <v>14000000</v>
      </c>
      <c r="L386" s="207">
        <f t="shared" si="46"/>
        <v>2000000</v>
      </c>
      <c r="M386" s="208">
        <f t="shared" ca="1" si="53"/>
        <v>9935000</v>
      </c>
      <c r="N386" s="208">
        <f t="shared" ca="1" si="54"/>
        <v>2086350</v>
      </c>
      <c r="O386" s="208">
        <f t="shared" ca="1" si="55"/>
        <v>7848650</v>
      </c>
      <c r="P386" s="208">
        <f t="shared" ca="1" si="56"/>
        <v>9848650</v>
      </c>
      <c r="Q386" s="209">
        <f t="shared" ca="1" si="57"/>
        <v>29428095.627019241</v>
      </c>
    </row>
    <row r="387" spans="1:17" x14ac:dyDescent="0.25">
      <c r="A387" s="112">
        <v>254</v>
      </c>
      <c r="B387" s="201">
        <f t="shared" ca="1" si="47"/>
        <v>0.90670012661812693</v>
      </c>
      <c r="C387" s="201">
        <f t="shared" ca="1" si="47"/>
        <v>0.99336193567990716</v>
      </c>
      <c r="D387" s="201">
        <f t="shared" ca="1" si="47"/>
        <v>0.11172170654349645</v>
      </c>
      <c r="E387" s="202">
        <f t="shared" ca="1" si="48"/>
        <v>11000000</v>
      </c>
      <c r="F387" s="203">
        <f t="shared" ca="1" si="49"/>
        <v>0.08</v>
      </c>
      <c r="G387" s="204">
        <f t="shared" ca="1" si="50"/>
        <v>880000</v>
      </c>
      <c r="H387" s="205">
        <f t="shared" ca="1" si="58"/>
        <v>204</v>
      </c>
      <c r="I387" s="206">
        <f t="shared" ca="1" si="51"/>
        <v>179520000</v>
      </c>
      <c r="J387" s="206">
        <f t="shared" ca="1" si="52"/>
        <v>70400000</v>
      </c>
      <c r="K387" s="207">
        <f t="shared" si="45"/>
        <v>14000000</v>
      </c>
      <c r="L387" s="207">
        <f t="shared" si="46"/>
        <v>2000000</v>
      </c>
      <c r="M387" s="208">
        <f t="shared" ca="1" si="53"/>
        <v>93120000</v>
      </c>
      <c r="N387" s="208">
        <f t="shared" ca="1" si="54"/>
        <v>19555200</v>
      </c>
      <c r="O387" s="208">
        <f t="shared" ca="1" si="55"/>
        <v>73564800</v>
      </c>
      <c r="P387" s="208">
        <f t="shared" ca="1" si="56"/>
        <v>75564800</v>
      </c>
      <c r="Q387" s="209">
        <f t="shared" ca="1" si="57"/>
        <v>359242247.45894957</v>
      </c>
    </row>
    <row r="388" spans="1:17" x14ac:dyDescent="0.25">
      <c r="A388" s="112">
        <v>255</v>
      </c>
      <c r="B388" s="201">
        <f t="shared" ca="1" si="47"/>
        <v>0.84002070088597991</v>
      </c>
      <c r="C388" s="201">
        <f t="shared" ca="1" si="47"/>
        <v>0.71919932377446738</v>
      </c>
      <c r="D388" s="201">
        <f t="shared" ca="1" si="47"/>
        <v>0.80607172676281769</v>
      </c>
      <c r="E388" s="202">
        <f t="shared" ca="1" si="48"/>
        <v>11000000</v>
      </c>
      <c r="F388" s="203">
        <f t="shared" ca="1" si="49"/>
        <v>0.04</v>
      </c>
      <c r="G388" s="204">
        <f t="shared" ca="1" si="50"/>
        <v>440000</v>
      </c>
      <c r="H388" s="205">
        <f t="shared" ca="1" si="58"/>
        <v>198</v>
      </c>
      <c r="I388" s="206">
        <f t="shared" ca="1" si="51"/>
        <v>87120000</v>
      </c>
      <c r="J388" s="206">
        <f t="shared" ca="1" si="52"/>
        <v>35200000</v>
      </c>
      <c r="K388" s="207">
        <f t="shared" si="45"/>
        <v>14000000</v>
      </c>
      <c r="L388" s="207">
        <f t="shared" si="46"/>
        <v>2000000</v>
      </c>
      <c r="M388" s="208">
        <f t="shared" ca="1" si="53"/>
        <v>35920000</v>
      </c>
      <c r="N388" s="208">
        <f t="shared" ca="1" si="54"/>
        <v>7543200</v>
      </c>
      <c r="O388" s="208">
        <f t="shared" ca="1" si="55"/>
        <v>28376800</v>
      </c>
      <c r="P388" s="208">
        <f t="shared" ca="1" si="56"/>
        <v>30376800</v>
      </c>
      <c r="Q388" s="209">
        <f t="shared" ca="1" si="57"/>
        <v>132454130.79384872</v>
      </c>
    </row>
    <row r="389" spans="1:17" x14ac:dyDescent="0.25">
      <c r="A389" s="112">
        <v>256</v>
      </c>
      <c r="B389" s="201">
        <f t="shared" ca="1" si="47"/>
        <v>0.33723545385087905</v>
      </c>
      <c r="C389" s="201">
        <f t="shared" ca="1" si="47"/>
        <v>8.8345643806294727E-2</v>
      </c>
      <c r="D389" s="201">
        <f t="shared" ca="1" si="47"/>
        <v>0.73293723788668164</v>
      </c>
      <c r="E389" s="202">
        <f t="shared" ca="1" si="48"/>
        <v>10500000</v>
      </c>
      <c r="F389" s="203">
        <f t="shared" ca="1" si="49"/>
        <v>0.01</v>
      </c>
      <c r="G389" s="204">
        <f t="shared" ca="1" si="50"/>
        <v>105000</v>
      </c>
      <c r="H389" s="205">
        <f t="shared" ca="1" si="58"/>
        <v>197.5</v>
      </c>
      <c r="I389" s="206">
        <f t="shared" ca="1" si="51"/>
        <v>20737500</v>
      </c>
      <c r="J389" s="206">
        <f t="shared" ca="1" si="52"/>
        <v>8400000</v>
      </c>
      <c r="K389" s="207">
        <f t="shared" si="45"/>
        <v>14000000</v>
      </c>
      <c r="L389" s="207">
        <f t="shared" si="46"/>
        <v>2000000</v>
      </c>
      <c r="M389" s="208">
        <f t="shared" ca="1" si="53"/>
        <v>-3662500</v>
      </c>
      <c r="N389" s="208">
        <f t="shared" ca="1" si="54"/>
        <v>-769125</v>
      </c>
      <c r="O389" s="208">
        <f t="shared" ca="1" si="55"/>
        <v>-2893375</v>
      </c>
      <c r="P389" s="208">
        <f t="shared" ca="1" si="56"/>
        <v>-893375</v>
      </c>
      <c r="Q389" s="209">
        <f t="shared" ca="1" si="57"/>
        <v>-24483642.421122521</v>
      </c>
    </row>
    <row r="390" spans="1:17" x14ac:dyDescent="0.25">
      <c r="A390" s="112">
        <v>257</v>
      </c>
      <c r="B390" s="201">
        <f t="shared" ca="1" si="47"/>
        <v>9.3810841262462641E-2</v>
      </c>
      <c r="C390" s="201">
        <f t="shared" ca="1" si="47"/>
        <v>0.81008843776461359</v>
      </c>
      <c r="D390" s="201">
        <f t="shared" ca="1" si="47"/>
        <v>0.32087800808148503</v>
      </c>
      <c r="E390" s="202">
        <f t="shared" ca="1" si="48"/>
        <v>10000000</v>
      </c>
      <c r="F390" s="203">
        <f t="shared" ca="1" si="49"/>
        <v>0.04</v>
      </c>
      <c r="G390" s="204">
        <f t="shared" ca="1" si="50"/>
        <v>400000</v>
      </c>
      <c r="H390" s="205">
        <f t="shared" ca="1" si="58"/>
        <v>203</v>
      </c>
      <c r="I390" s="206">
        <f t="shared" ca="1" si="51"/>
        <v>81200000</v>
      </c>
      <c r="J390" s="206">
        <f t="shared" ca="1" si="52"/>
        <v>32000000</v>
      </c>
      <c r="K390" s="207">
        <f t="shared" ref="K390:K453" si="59">$D$17</f>
        <v>14000000</v>
      </c>
      <c r="L390" s="207">
        <f t="shared" ref="L390:L453" si="60">$D$15/$D$18</f>
        <v>2000000</v>
      </c>
      <c r="M390" s="208">
        <f t="shared" ca="1" si="53"/>
        <v>33200000</v>
      </c>
      <c r="N390" s="208">
        <f t="shared" ca="1" si="54"/>
        <v>6972000</v>
      </c>
      <c r="O390" s="208">
        <f t="shared" ca="1" si="55"/>
        <v>26228000</v>
      </c>
      <c r="P390" s="208">
        <f t="shared" ca="1" si="56"/>
        <v>28228000</v>
      </c>
      <c r="Q390" s="209">
        <f t="shared" ca="1" si="57"/>
        <v>121669800.77061313</v>
      </c>
    </row>
    <row r="391" spans="1:17" x14ac:dyDescent="0.25">
      <c r="A391" s="112">
        <v>258</v>
      </c>
      <c r="B391" s="201">
        <f t="shared" ref="B391:D454" ca="1" si="61">RAND()</f>
        <v>0.33614505337603162</v>
      </c>
      <c r="C391" s="201">
        <f t="shared" ca="1" si="61"/>
        <v>1.5283038608134514E-2</v>
      </c>
      <c r="D391" s="201">
        <f t="shared" ca="1" si="61"/>
        <v>0.23571078984144445</v>
      </c>
      <c r="E391" s="202">
        <f t="shared" ref="E391:E454" ca="1" si="62">IF(B391&lt;0.2,$D$8,IF(B391&lt;0.8,$E$8,$F$8))</f>
        <v>10500000</v>
      </c>
      <c r="F391" s="203">
        <f t="shared" ref="F391:F454" ca="1" si="63">IF(C391&lt;$D$10,$D$11,IF(C391&lt;$D$10+$E$10,$E$11,IF(C391&lt;$D$10+$E$10+$F$10,$F$11,IF(C391&lt;$D$10+$E$10+$F$10+$G$10,$G$11,IF(C391&lt;$D$10+$E$10+$F$10+$G$10+$H$10,$H$11,$I$11)))))</f>
        <v>0.01</v>
      </c>
      <c r="G391" s="204">
        <f t="shared" ref="G391:G454" ca="1" si="64">E391*F391</f>
        <v>105000</v>
      </c>
      <c r="H391" s="205">
        <f t="shared" ca="1" si="58"/>
        <v>203.5</v>
      </c>
      <c r="I391" s="206">
        <f t="shared" ref="I391:I454" ca="1" si="65">G391*H391</f>
        <v>21367500</v>
      </c>
      <c r="J391" s="206">
        <f t="shared" ref="J391:J454" ca="1" si="66">$D$16*G391</f>
        <v>8400000</v>
      </c>
      <c r="K391" s="207">
        <f t="shared" si="59"/>
        <v>14000000</v>
      </c>
      <c r="L391" s="207">
        <f t="shared" si="60"/>
        <v>2000000</v>
      </c>
      <c r="M391" s="208">
        <f t="shared" ref="M391:M454" ca="1" si="67">I391-J391-K391-L391</f>
        <v>-3032500</v>
      </c>
      <c r="N391" s="208">
        <f t="shared" ref="N391:N454" ca="1" si="68">M391*$D$19</f>
        <v>-636825</v>
      </c>
      <c r="O391" s="208">
        <f t="shared" ref="O391:O454" ca="1" si="69">M391-N391</f>
        <v>-2395675</v>
      </c>
      <c r="P391" s="208">
        <f t="shared" ref="P391:P454" ca="1" si="70">O391+L391</f>
        <v>-395675</v>
      </c>
      <c r="Q391" s="209">
        <f t="shared" ref="Q391:Q454" ca="1" si="71">PV($D$20,$D$18,-P391)-$D$15</f>
        <v>-21985801.276034873</v>
      </c>
    </row>
    <row r="392" spans="1:17" x14ac:dyDescent="0.25">
      <c r="A392" s="112">
        <v>259</v>
      </c>
      <c r="B392" s="201">
        <f t="shared" ca="1" si="61"/>
        <v>0.31915206076391667</v>
      </c>
      <c r="C392" s="201">
        <f t="shared" ca="1" si="61"/>
        <v>0.27585033795344671</v>
      </c>
      <c r="D392" s="201">
        <f t="shared" ca="1" si="61"/>
        <v>0.5960584599078953</v>
      </c>
      <c r="E392" s="202">
        <f t="shared" ca="1" si="62"/>
        <v>10500000</v>
      </c>
      <c r="F392" s="203">
        <f t="shared" ca="1" si="63"/>
        <v>0.02</v>
      </c>
      <c r="G392" s="204">
        <f t="shared" ca="1" si="64"/>
        <v>210000</v>
      </c>
      <c r="H392" s="205">
        <f t="shared" ca="1" si="58"/>
        <v>197.5</v>
      </c>
      <c r="I392" s="206">
        <f t="shared" ca="1" si="65"/>
        <v>41475000</v>
      </c>
      <c r="J392" s="206">
        <f t="shared" ca="1" si="66"/>
        <v>16800000</v>
      </c>
      <c r="K392" s="207">
        <f t="shared" si="59"/>
        <v>14000000</v>
      </c>
      <c r="L392" s="207">
        <f t="shared" si="60"/>
        <v>2000000</v>
      </c>
      <c r="M392" s="208">
        <f t="shared" ca="1" si="67"/>
        <v>8675000</v>
      </c>
      <c r="N392" s="208">
        <f t="shared" ca="1" si="68"/>
        <v>1821750</v>
      </c>
      <c r="O392" s="208">
        <f t="shared" ca="1" si="69"/>
        <v>6853250</v>
      </c>
      <c r="P392" s="208">
        <f t="shared" ca="1" si="70"/>
        <v>8853250</v>
      </c>
      <c r="Q392" s="209">
        <f t="shared" ca="1" si="71"/>
        <v>24432413.336843953</v>
      </c>
    </row>
    <row r="393" spans="1:17" x14ac:dyDescent="0.25">
      <c r="A393" s="112">
        <v>260</v>
      </c>
      <c r="B393" s="201">
        <f t="shared" ca="1" si="61"/>
        <v>0.75514304148252331</v>
      </c>
      <c r="C393" s="201">
        <f t="shared" ca="1" si="61"/>
        <v>0.51811724977235762</v>
      </c>
      <c r="D393" s="201">
        <f t="shared" ca="1" si="61"/>
        <v>0.66376959695542714</v>
      </c>
      <c r="E393" s="202">
        <f t="shared" ca="1" si="62"/>
        <v>10500000</v>
      </c>
      <c r="F393" s="203">
        <f t="shared" ca="1" si="63"/>
        <v>0.03</v>
      </c>
      <c r="G393" s="204">
        <f t="shared" ca="1" si="64"/>
        <v>315000</v>
      </c>
      <c r="H393" s="205">
        <f t="shared" ref="H393:H456" ca="1" si="72">190+E393/1000000+IF(D393&lt;0.5,3,-3)</f>
        <v>197.5</v>
      </c>
      <c r="I393" s="206">
        <f t="shared" ca="1" si="65"/>
        <v>62212500</v>
      </c>
      <c r="J393" s="206">
        <f t="shared" ca="1" si="66"/>
        <v>25200000</v>
      </c>
      <c r="K393" s="207">
        <f t="shared" si="59"/>
        <v>14000000</v>
      </c>
      <c r="L393" s="207">
        <f t="shared" si="60"/>
        <v>2000000</v>
      </c>
      <c r="M393" s="208">
        <f t="shared" ca="1" si="67"/>
        <v>21012500</v>
      </c>
      <c r="N393" s="208">
        <f t="shared" ca="1" si="68"/>
        <v>4412625</v>
      </c>
      <c r="O393" s="208">
        <f t="shared" ca="1" si="69"/>
        <v>16599875</v>
      </c>
      <c r="P393" s="208">
        <f t="shared" ca="1" si="70"/>
        <v>18599875</v>
      </c>
      <c r="Q393" s="209">
        <f t="shared" ca="1" si="71"/>
        <v>73348469.094810411</v>
      </c>
    </row>
    <row r="394" spans="1:17" x14ac:dyDescent="0.25">
      <c r="A394" s="112">
        <v>261</v>
      </c>
      <c r="B394" s="201">
        <f t="shared" ca="1" si="61"/>
        <v>0.82316788056432177</v>
      </c>
      <c r="C394" s="201">
        <f t="shared" ca="1" si="61"/>
        <v>0.16082372037291282</v>
      </c>
      <c r="D394" s="201">
        <f t="shared" ca="1" si="61"/>
        <v>5.550376833880899E-2</v>
      </c>
      <c r="E394" s="202">
        <f t="shared" ca="1" si="62"/>
        <v>11000000</v>
      </c>
      <c r="F394" s="203">
        <f t="shared" ca="1" si="63"/>
        <v>0.02</v>
      </c>
      <c r="G394" s="204">
        <f t="shared" ca="1" si="64"/>
        <v>220000</v>
      </c>
      <c r="H394" s="205">
        <f t="shared" ca="1" si="72"/>
        <v>204</v>
      </c>
      <c r="I394" s="206">
        <f t="shared" ca="1" si="65"/>
        <v>44880000</v>
      </c>
      <c r="J394" s="206">
        <f t="shared" ca="1" si="66"/>
        <v>17600000</v>
      </c>
      <c r="K394" s="207">
        <f t="shared" si="59"/>
        <v>14000000</v>
      </c>
      <c r="L394" s="207">
        <f t="shared" si="60"/>
        <v>2000000</v>
      </c>
      <c r="M394" s="208">
        <f t="shared" ca="1" si="67"/>
        <v>11280000</v>
      </c>
      <c r="N394" s="208">
        <f t="shared" ca="1" si="68"/>
        <v>2368800</v>
      </c>
      <c r="O394" s="208">
        <f t="shared" ca="1" si="69"/>
        <v>8911200</v>
      </c>
      <c r="P394" s="208">
        <f t="shared" ca="1" si="70"/>
        <v>10911200</v>
      </c>
      <c r="Q394" s="209">
        <f t="shared" ca="1" si="71"/>
        <v>34760788.230420657</v>
      </c>
    </row>
    <row r="395" spans="1:17" x14ac:dyDescent="0.25">
      <c r="A395" s="112">
        <v>262</v>
      </c>
      <c r="B395" s="201">
        <f t="shared" ca="1" si="61"/>
        <v>0.26533730487833895</v>
      </c>
      <c r="C395" s="201">
        <f t="shared" ca="1" si="61"/>
        <v>1.4780345685151075E-2</v>
      </c>
      <c r="D395" s="201">
        <f t="shared" ca="1" si="61"/>
        <v>0.13982324097750831</v>
      </c>
      <c r="E395" s="202">
        <f t="shared" ca="1" si="62"/>
        <v>10500000</v>
      </c>
      <c r="F395" s="203">
        <f t="shared" ca="1" si="63"/>
        <v>0.01</v>
      </c>
      <c r="G395" s="204">
        <f t="shared" ca="1" si="64"/>
        <v>105000</v>
      </c>
      <c r="H395" s="205">
        <f t="shared" ca="1" si="72"/>
        <v>203.5</v>
      </c>
      <c r="I395" s="206">
        <f t="shared" ca="1" si="65"/>
        <v>21367500</v>
      </c>
      <c r="J395" s="206">
        <f t="shared" ca="1" si="66"/>
        <v>8400000</v>
      </c>
      <c r="K395" s="207">
        <f t="shared" si="59"/>
        <v>14000000</v>
      </c>
      <c r="L395" s="207">
        <f t="shared" si="60"/>
        <v>2000000</v>
      </c>
      <c r="M395" s="208">
        <f t="shared" ca="1" si="67"/>
        <v>-3032500</v>
      </c>
      <c r="N395" s="208">
        <f t="shared" ca="1" si="68"/>
        <v>-636825</v>
      </c>
      <c r="O395" s="208">
        <f t="shared" ca="1" si="69"/>
        <v>-2395675</v>
      </c>
      <c r="P395" s="208">
        <f t="shared" ca="1" si="70"/>
        <v>-395675</v>
      </c>
      <c r="Q395" s="209">
        <f t="shared" ca="1" si="71"/>
        <v>-21985801.276034873</v>
      </c>
    </row>
    <row r="396" spans="1:17" x14ac:dyDescent="0.25">
      <c r="A396" s="112">
        <v>263</v>
      </c>
      <c r="B396" s="201">
        <f t="shared" ca="1" si="61"/>
        <v>7.7280669025139637E-2</v>
      </c>
      <c r="C396" s="201">
        <f t="shared" ca="1" si="61"/>
        <v>0.27813479893780935</v>
      </c>
      <c r="D396" s="201">
        <f t="shared" ca="1" si="61"/>
        <v>0.79028109343433861</v>
      </c>
      <c r="E396" s="202">
        <f t="shared" ca="1" si="62"/>
        <v>10000000</v>
      </c>
      <c r="F396" s="203">
        <f t="shared" ca="1" si="63"/>
        <v>0.02</v>
      </c>
      <c r="G396" s="204">
        <f t="shared" ca="1" si="64"/>
        <v>200000</v>
      </c>
      <c r="H396" s="205">
        <f t="shared" ca="1" si="72"/>
        <v>197</v>
      </c>
      <c r="I396" s="206">
        <f t="shared" ca="1" si="65"/>
        <v>39400000</v>
      </c>
      <c r="J396" s="206">
        <f t="shared" ca="1" si="66"/>
        <v>16000000</v>
      </c>
      <c r="K396" s="207">
        <f t="shared" si="59"/>
        <v>14000000</v>
      </c>
      <c r="L396" s="207">
        <f t="shared" si="60"/>
        <v>2000000</v>
      </c>
      <c r="M396" s="208">
        <f t="shared" ca="1" si="67"/>
        <v>7400000</v>
      </c>
      <c r="N396" s="208">
        <f t="shared" ca="1" si="68"/>
        <v>1554000</v>
      </c>
      <c r="O396" s="208">
        <f t="shared" ca="1" si="69"/>
        <v>5846000</v>
      </c>
      <c r="P396" s="208">
        <f t="shared" ca="1" si="70"/>
        <v>7846000</v>
      </c>
      <c r="Q396" s="209">
        <f t="shared" ca="1" si="71"/>
        <v>19377258.638452277</v>
      </c>
    </row>
    <row r="397" spans="1:17" x14ac:dyDescent="0.25">
      <c r="A397" s="112">
        <v>264</v>
      </c>
      <c r="B397" s="201">
        <f t="shared" ca="1" si="61"/>
        <v>5.6082949810747129E-2</v>
      </c>
      <c r="C397" s="201">
        <f t="shared" ca="1" si="61"/>
        <v>0.26256144619583632</v>
      </c>
      <c r="D397" s="201">
        <f t="shared" ca="1" si="61"/>
        <v>0.89074125209091892</v>
      </c>
      <c r="E397" s="202">
        <f t="shared" ca="1" si="62"/>
        <v>10000000</v>
      </c>
      <c r="F397" s="203">
        <f t="shared" ca="1" si="63"/>
        <v>0.02</v>
      </c>
      <c r="G397" s="204">
        <f t="shared" ca="1" si="64"/>
        <v>200000</v>
      </c>
      <c r="H397" s="205">
        <f t="shared" ca="1" si="72"/>
        <v>197</v>
      </c>
      <c r="I397" s="206">
        <f t="shared" ca="1" si="65"/>
        <v>39400000</v>
      </c>
      <c r="J397" s="206">
        <f t="shared" ca="1" si="66"/>
        <v>16000000</v>
      </c>
      <c r="K397" s="207">
        <f t="shared" si="59"/>
        <v>14000000</v>
      </c>
      <c r="L397" s="207">
        <f t="shared" si="60"/>
        <v>2000000</v>
      </c>
      <c r="M397" s="208">
        <f t="shared" ca="1" si="67"/>
        <v>7400000</v>
      </c>
      <c r="N397" s="208">
        <f t="shared" ca="1" si="68"/>
        <v>1554000</v>
      </c>
      <c r="O397" s="208">
        <f t="shared" ca="1" si="69"/>
        <v>5846000</v>
      </c>
      <c r="P397" s="208">
        <f t="shared" ca="1" si="70"/>
        <v>7846000</v>
      </c>
      <c r="Q397" s="209">
        <f t="shared" ca="1" si="71"/>
        <v>19377258.638452277</v>
      </c>
    </row>
    <row r="398" spans="1:17" x14ac:dyDescent="0.25">
      <c r="A398" s="112">
        <v>265</v>
      </c>
      <c r="B398" s="201">
        <f t="shared" ca="1" si="61"/>
        <v>0.25059046548946606</v>
      </c>
      <c r="C398" s="201">
        <f t="shared" ca="1" si="61"/>
        <v>0.53413043110748726</v>
      </c>
      <c r="D398" s="201">
        <f t="shared" ca="1" si="61"/>
        <v>0.13570581386178959</v>
      </c>
      <c r="E398" s="202">
        <f t="shared" ca="1" si="62"/>
        <v>10500000</v>
      </c>
      <c r="F398" s="203">
        <f t="shared" ca="1" si="63"/>
        <v>0.03</v>
      </c>
      <c r="G398" s="204">
        <f t="shared" ca="1" si="64"/>
        <v>315000</v>
      </c>
      <c r="H398" s="205">
        <f t="shared" ca="1" si="72"/>
        <v>203.5</v>
      </c>
      <c r="I398" s="206">
        <f t="shared" ca="1" si="65"/>
        <v>64102500</v>
      </c>
      <c r="J398" s="206">
        <f t="shared" ca="1" si="66"/>
        <v>25200000</v>
      </c>
      <c r="K398" s="207">
        <f t="shared" si="59"/>
        <v>14000000</v>
      </c>
      <c r="L398" s="207">
        <f t="shared" si="60"/>
        <v>2000000</v>
      </c>
      <c r="M398" s="208">
        <f t="shared" ca="1" si="67"/>
        <v>22902500</v>
      </c>
      <c r="N398" s="208">
        <f t="shared" ca="1" si="68"/>
        <v>4809525</v>
      </c>
      <c r="O398" s="208">
        <f t="shared" ca="1" si="69"/>
        <v>18092975</v>
      </c>
      <c r="P398" s="208">
        <f t="shared" ca="1" si="70"/>
        <v>20092975</v>
      </c>
      <c r="Q398" s="209">
        <f t="shared" ca="1" si="71"/>
        <v>80841992.53007336</v>
      </c>
    </row>
    <row r="399" spans="1:17" x14ac:dyDescent="0.25">
      <c r="A399" s="112">
        <v>266</v>
      </c>
      <c r="B399" s="201">
        <f t="shared" ca="1" si="61"/>
        <v>0.32742587716153315</v>
      </c>
      <c r="C399" s="201">
        <f t="shared" ca="1" si="61"/>
        <v>0.63354267408534315</v>
      </c>
      <c r="D399" s="201">
        <f t="shared" ca="1" si="61"/>
        <v>0.56592999409411082</v>
      </c>
      <c r="E399" s="202">
        <f t="shared" ca="1" si="62"/>
        <v>10500000</v>
      </c>
      <c r="F399" s="203">
        <f t="shared" ca="1" si="63"/>
        <v>0.04</v>
      </c>
      <c r="G399" s="204">
        <f t="shared" ca="1" si="64"/>
        <v>420000</v>
      </c>
      <c r="H399" s="205">
        <f t="shared" ca="1" si="72"/>
        <v>197.5</v>
      </c>
      <c r="I399" s="206">
        <f t="shared" ca="1" si="65"/>
        <v>82950000</v>
      </c>
      <c r="J399" s="206">
        <f t="shared" ca="1" si="66"/>
        <v>33600000</v>
      </c>
      <c r="K399" s="207">
        <f t="shared" si="59"/>
        <v>14000000</v>
      </c>
      <c r="L399" s="207">
        <f t="shared" si="60"/>
        <v>2000000</v>
      </c>
      <c r="M399" s="208">
        <f t="shared" ca="1" si="67"/>
        <v>33350000</v>
      </c>
      <c r="N399" s="208">
        <f t="shared" ca="1" si="68"/>
        <v>7003500</v>
      </c>
      <c r="O399" s="208">
        <f t="shared" ca="1" si="69"/>
        <v>26346500</v>
      </c>
      <c r="P399" s="208">
        <f t="shared" ca="1" si="70"/>
        <v>28346500</v>
      </c>
      <c r="Q399" s="209">
        <f t="shared" ca="1" si="71"/>
        <v>122264524.85277689</v>
      </c>
    </row>
    <row r="400" spans="1:17" x14ac:dyDescent="0.25">
      <c r="A400" s="112">
        <v>267</v>
      </c>
      <c r="B400" s="201">
        <f t="shared" ca="1" si="61"/>
        <v>0.18958739253552803</v>
      </c>
      <c r="C400" s="201">
        <f t="shared" ca="1" si="61"/>
        <v>0.97553812851763644</v>
      </c>
      <c r="D400" s="201">
        <f t="shared" ca="1" si="61"/>
        <v>0.14184970337280789</v>
      </c>
      <c r="E400" s="202">
        <f t="shared" ca="1" si="62"/>
        <v>10000000</v>
      </c>
      <c r="F400" s="203">
        <f t="shared" ca="1" si="63"/>
        <v>0.08</v>
      </c>
      <c r="G400" s="204">
        <f t="shared" ca="1" si="64"/>
        <v>800000</v>
      </c>
      <c r="H400" s="205">
        <f t="shared" ca="1" si="72"/>
        <v>203</v>
      </c>
      <c r="I400" s="206">
        <f t="shared" ca="1" si="65"/>
        <v>162400000</v>
      </c>
      <c r="J400" s="206">
        <f t="shared" ca="1" si="66"/>
        <v>64000000</v>
      </c>
      <c r="K400" s="207">
        <f t="shared" si="59"/>
        <v>14000000</v>
      </c>
      <c r="L400" s="207">
        <f t="shared" si="60"/>
        <v>2000000</v>
      </c>
      <c r="M400" s="208">
        <f t="shared" ca="1" si="67"/>
        <v>82400000</v>
      </c>
      <c r="N400" s="208">
        <f t="shared" ca="1" si="68"/>
        <v>17304000</v>
      </c>
      <c r="O400" s="208">
        <f t="shared" ca="1" si="69"/>
        <v>65096000</v>
      </c>
      <c r="P400" s="208">
        <f t="shared" ca="1" si="70"/>
        <v>67096000</v>
      </c>
      <c r="Q400" s="209">
        <f t="shared" ca="1" si="71"/>
        <v>316739299.72031528</v>
      </c>
    </row>
    <row r="401" spans="1:17" x14ac:dyDescent="0.25">
      <c r="A401" s="112">
        <v>268</v>
      </c>
      <c r="B401" s="201">
        <f t="shared" ca="1" si="61"/>
        <v>0.54999547115205349</v>
      </c>
      <c r="C401" s="201">
        <f t="shared" ca="1" si="61"/>
        <v>0.18187255648699741</v>
      </c>
      <c r="D401" s="201">
        <f t="shared" ca="1" si="61"/>
        <v>0.22614213788726167</v>
      </c>
      <c r="E401" s="202">
        <f t="shared" ca="1" si="62"/>
        <v>10500000</v>
      </c>
      <c r="F401" s="203">
        <f t="shared" ca="1" si="63"/>
        <v>0.02</v>
      </c>
      <c r="G401" s="204">
        <f t="shared" ca="1" si="64"/>
        <v>210000</v>
      </c>
      <c r="H401" s="205">
        <f t="shared" ca="1" si="72"/>
        <v>203.5</v>
      </c>
      <c r="I401" s="206">
        <f t="shared" ca="1" si="65"/>
        <v>42735000</v>
      </c>
      <c r="J401" s="206">
        <f t="shared" ca="1" si="66"/>
        <v>16800000</v>
      </c>
      <c r="K401" s="207">
        <f t="shared" si="59"/>
        <v>14000000</v>
      </c>
      <c r="L401" s="207">
        <f t="shared" si="60"/>
        <v>2000000</v>
      </c>
      <c r="M401" s="208">
        <f t="shared" ca="1" si="67"/>
        <v>9935000</v>
      </c>
      <c r="N401" s="208">
        <f t="shared" ca="1" si="68"/>
        <v>2086350</v>
      </c>
      <c r="O401" s="208">
        <f t="shared" ca="1" si="69"/>
        <v>7848650</v>
      </c>
      <c r="P401" s="208">
        <f t="shared" ca="1" si="70"/>
        <v>9848650</v>
      </c>
      <c r="Q401" s="209">
        <f t="shared" ca="1" si="71"/>
        <v>29428095.627019241</v>
      </c>
    </row>
    <row r="402" spans="1:17" x14ac:dyDescent="0.25">
      <c r="A402" s="112">
        <v>269</v>
      </c>
      <c r="B402" s="201">
        <f t="shared" ca="1" si="61"/>
        <v>0.61197869298724594</v>
      </c>
      <c r="C402" s="201">
        <f t="shared" ca="1" si="61"/>
        <v>0.77926149555850643</v>
      </c>
      <c r="D402" s="201">
        <f t="shared" ca="1" si="61"/>
        <v>0.6366005990532797</v>
      </c>
      <c r="E402" s="202">
        <f t="shared" ca="1" si="62"/>
        <v>10500000</v>
      </c>
      <c r="F402" s="203">
        <f t="shared" ca="1" si="63"/>
        <v>0.04</v>
      </c>
      <c r="G402" s="204">
        <f t="shared" ca="1" si="64"/>
        <v>420000</v>
      </c>
      <c r="H402" s="205">
        <f t="shared" ca="1" si="72"/>
        <v>197.5</v>
      </c>
      <c r="I402" s="206">
        <f t="shared" ca="1" si="65"/>
        <v>82950000</v>
      </c>
      <c r="J402" s="206">
        <f t="shared" ca="1" si="66"/>
        <v>33600000</v>
      </c>
      <c r="K402" s="207">
        <f t="shared" si="59"/>
        <v>14000000</v>
      </c>
      <c r="L402" s="207">
        <f t="shared" si="60"/>
        <v>2000000</v>
      </c>
      <c r="M402" s="208">
        <f t="shared" ca="1" si="67"/>
        <v>33350000</v>
      </c>
      <c r="N402" s="208">
        <f t="shared" ca="1" si="68"/>
        <v>7003500</v>
      </c>
      <c r="O402" s="208">
        <f t="shared" ca="1" si="69"/>
        <v>26346500</v>
      </c>
      <c r="P402" s="208">
        <f t="shared" ca="1" si="70"/>
        <v>28346500</v>
      </c>
      <c r="Q402" s="209">
        <f t="shared" ca="1" si="71"/>
        <v>122264524.85277689</v>
      </c>
    </row>
    <row r="403" spans="1:17" x14ac:dyDescent="0.25">
      <c r="A403" s="112">
        <v>270</v>
      </c>
      <c r="B403" s="201">
        <f t="shared" ca="1" si="61"/>
        <v>0.55452292183120544</v>
      </c>
      <c r="C403" s="201">
        <f t="shared" ca="1" si="61"/>
        <v>0.46580950422729406</v>
      </c>
      <c r="D403" s="201">
        <f t="shared" ca="1" si="61"/>
        <v>0.919475286961285</v>
      </c>
      <c r="E403" s="202">
        <f t="shared" ca="1" si="62"/>
        <v>10500000</v>
      </c>
      <c r="F403" s="203">
        <f t="shared" ca="1" si="63"/>
        <v>0.03</v>
      </c>
      <c r="G403" s="204">
        <f t="shared" ca="1" si="64"/>
        <v>315000</v>
      </c>
      <c r="H403" s="205">
        <f t="shared" ca="1" si="72"/>
        <v>197.5</v>
      </c>
      <c r="I403" s="206">
        <f t="shared" ca="1" si="65"/>
        <v>62212500</v>
      </c>
      <c r="J403" s="206">
        <f t="shared" ca="1" si="66"/>
        <v>25200000</v>
      </c>
      <c r="K403" s="207">
        <f t="shared" si="59"/>
        <v>14000000</v>
      </c>
      <c r="L403" s="207">
        <f t="shared" si="60"/>
        <v>2000000</v>
      </c>
      <c r="M403" s="208">
        <f t="shared" ca="1" si="67"/>
        <v>21012500</v>
      </c>
      <c r="N403" s="208">
        <f t="shared" ca="1" si="68"/>
        <v>4412625</v>
      </c>
      <c r="O403" s="208">
        <f t="shared" ca="1" si="69"/>
        <v>16599875</v>
      </c>
      <c r="P403" s="208">
        <f t="shared" ca="1" si="70"/>
        <v>18599875</v>
      </c>
      <c r="Q403" s="209">
        <f t="shared" ca="1" si="71"/>
        <v>73348469.094810411</v>
      </c>
    </row>
    <row r="404" spans="1:17" x14ac:dyDescent="0.25">
      <c r="A404" s="112">
        <v>271</v>
      </c>
      <c r="B404" s="201">
        <f t="shared" ca="1" si="61"/>
        <v>0.72035685276243344</v>
      </c>
      <c r="C404" s="201">
        <f t="shared" ca="1" si="61"/>
        <v>0.38758108941007274</v>
      </c>
      <c r="D404" s="201">
        <f t="shared" ca="1" si="61"/>
        <v>0.42144920218171722</v>
      </c>
      <c r="E404" s="202">
        <f t="shared" ca="1" si="62"/>
        <v>10500000</v>
      </c>
      <c r="F404" s="203">
        <f t="shared" ca="1" si="63"/>
        <v>0.03</v>
      </c>
      <c r="G404" s="204">
        <f t="shared" ca="1" si="64"/>
        <v>315000</v>
      </c>
      <c r="H404" s="205">
        <f t="shared" ca="1" si="72"/>
        <v>203.5</v>
      </c>
      <c r="I404" s="206">
        <f t="shared" ca="1" si="65"/>
        <v>64102500</v>
      </c>
      <c r="J404" s="206">
        <f t="shared" ca="1" si="66"/>
        <v>25200000</v>
      </c>
      <c r="K404" s="207">
        <f t="shared" si="59"/>
        <v>14000000</v>
      </c>
      <c r="L404" s="207">
        <f t="shared" si="60"/>
        <v>2000000</v>
      </c>
      <c r="M404" s="208">
        <f t="shared" ca="1" si="67"/>
        <v>22902500</v>
      </c>
      <c r="N404" s="208">
        <f t="shared" ca="1" si="68"/>
        <v>4809525</v>
      </c>
      <c r="O404" s="208">
        <f t="shared" ca="1" si="69"/>
        <v>18092975</v>
      </c>
      <c r="P404" s="208">
        <f t="shared" ca="1" si="70"/>
        <v>20092975</v>
      </c>
      <c r="Q404" s="209">
        <f t="shared" ca="1" si="71"/>
        <v>80841992.53007336</v>
      </c>
    </row>
    <row r="405" spans="1:17" x14ac:dyDescent="0.25">
      <c r="A405" s="112">
        <v>272</v>
      </c>
      <c r="B405" s="201">
        <f t="shared" ca="1" si="61"/>
        <v>0.73435011995086708</v>
      </c>
      <c r="C405" s="201">
        <f t="shared" ca="1" si="61"/>
        <v>0.12985099603030437</v>
      </c>
      <c r="D405" s="201">
        <f t="shared" ca="1" si="61"/>
        <v>6.5261967784235098E-2</v>
      </c>
      <c r="E405" s="202">
        <f t="shared" ca="1" si="62"/>
        <v>10500000</v>
      </c>
      <c r="F405" s="203">
        <f t="shared" ca="1" si="63"/>
        <v>0.02</v>
      </c>
      <c r="G405" s="204">
        <f t="shared" ca="1" si="64"/>
        <v>210000</v>
      </c>
      <c r="H405" s="205">
        <f t="shared" ca="1" si="72"/>
        <v>203.5</v>
      </c>
      <c r="I405" s="206">
        <f t="shared" ca="1" si="65"/>
        <v>42735000</v>
      </c>
      <c r="J405" s="206">
        <f t="shared" ca="1" si="66"/>
        <v>16800000</v>
      </c>
      <c r="K405" s="207">
        <f t="shared" si="59"/>
        <v>14000000</v>
      </c>
      <c r="L405" s="207">
        <f t="shared" si="60"/>
        <v>2000000</v>
      </c>
      <c r="M405" s="208">
        <f t="shared" ca="1" si="67"/>
        <v>9935000</v>
      </c>
      <c r="N405" s="208">
        <f t="shared" ca="1" si="68"/>
        <v>2086350</v>
      </c>
      <c r="O405" s="208">
        <f t="shared" ca="1" si="69"/>
        <v>7848650</v>
      </c>
      <c r="P405" s="208">
        <f t="shared" ca="1" si="70"/>
        <v>9848650</v>
      </c>
      <c r="Q405" s="209">
        <f t="shared" ca="1" si="71"/>
        <v>29428095.627019241</v>
      </c>
    </row>
    <row r="406" spans="1:17" x14ac:dyDescent="0.25">
      <c r="A406" s="112">
        <v>273</v>
      </c>
      <c r="B406" s="201">
        <f t="shared" ca="1" si="61"/>
        <v>0.62697612542308023</v>
      </c>
      <c r="C406" s="201">
        <f t="shared" ca="1" si="61"/>
        <v>0.57481820130044203</v>
      </c>
      <c r="D406" s="201">
        <f t="shared" ca="1" si="61"/>
        <v>0.21565204645245606</v>
      </c>
      <c r="E406" s="202">
        <f t="shared" ca="1" si="62"/>
        <v>10500000</v>
      </c>
      <c r="F406" s="203">
        <f t="shared" ca="1" si="63"/>
        <v>0.03</v>
      </c>
      <c r="G406" s="204">
        <f t="shared" ca="1" si="64"/>
        <v>315000</v>
      </c>
      <c r="H406" s="205">
        <f t="shared" ca="1" si="72"/>
        <v>203.5</v>
      </c>
      <c r="I406" s="206">
        <f t="shared" ca="1" si="65"/>
        <v>64102500</v>
      </c>
      <c r="J406" s="206">
        <f t="shared" ca="1" si="66"/>
        <v>25200000</v>
      </c>
      <c r="K406" s="207">
        <f t="shared" si="59"/>
        <v>14000000</v>
      </c>
      <c r="L406" s="207">
        <f t="shared" si="60"/>
        <v>2000000</v>
      </c>
      <c r="M406" s="208">
        <f t="shared" ca="1" si="67"/>
        <v>22902500</v>
      </c>
      <c r="N406" s="208">
        <f t="shared" ca="1" si="68"/>
        <v>4809525</v>
      </c>
      <c r="O406" s="208">
        <f t="shared" ca="1" si="69"/>
        <v>18092975</v>
      </c>
      <c r="P406" s="208">
        <f t="shared" ca="1" si="70"/>
        <v>20092975</v>
      </c>
      <c r="Q406" s="209">
        <f t="shared" ca="1" si="71"/>
        <v>80841992.53007336</v>
      </c>
    </row>
    <row r="407" spans="1:17" x14ac:dyDescent="0.25">
      <c r="A407" s="112">
        <v>274</v>
      </c>
      <c r="B407" s="201">
        <f t="shared" ca="1" si="61"/>
        <v>0.43137033340516029</v>
      </c>
      <c r="C407" s="201">
        <f t="shared" ca="1" si="61"/>
        <v>0.364842617487948</v>
      </c>
      <c r="D407" s="201">
        <f t="shared" ca="1" si="61"/>
        <v>0.19685617458247051</v>
      </c>
      <c r="E407" s="202">
        <f t="shared" ca="1" si="62"/>
        <v>10500000</v>
      </c>
      <c r="F407" s="203">
        <f t="shared" ca="1" si="63"/>
        <v>0.03</v>
      </c>
      <c r="G407" s="204">
        <f t="shared" ca="1" si="64"/>
        <v>315000</v>
      </c>
      <c r="H407" s="205">
        <f t="shared" ca="1" si="72"/>
        <v>203.5</v>
      </c>
      <c r="I407" s="206">
        <f t="shared" ca="1" si="65"/>
        <v>64102500</v>
      </c>
      <c r="J407" s="206">
        <f t="shared" ca="1" si="66"/>
        <v>25200000</v>
      </c>
      <c r="K407" s="207">
        <f t="shared" si="59"/>
        <v>14000000</v>
      </c>
      <c r="L407" s="207">
        <f t="shared" si="60"/>
        <v>2000000</v>
      </c>
      <c r="M407" s="208">
        <f t="shared" ca="1" si="67"/>
        <v>22902500</v>
      </c>
      <c r="N407" s="208">
        <f t="shared" ca="1" si="68"/>
        <v>4809525</v>
      </c>
      <c r="O407" s="208">
        <f t="shared" ca="1" si="69"/>
        <v>18092975</v>
      </c>
      <c r="P407" s="208">
        <f t="shared" ca="1" si="70"/>
        <v>20092975</v>
      </c>
      <c r="Q407" s="209">
        <f t="shared" ca="1" si="71"/>
        <v>80841992.53007336</v>
      </c>
    </row>
    <row r="408" spans="1:17" x14ac:dyDescent="0.25">
      <c r="A408" s="112">
        <v>275</v>
      </c>
      <c r="B408" s="201">
        <f t="shared" ca="1" si="61"/>
        <v>0.62144060381834654</v>
      </c>
      <c r="C408" s="201">
        <f t="shared" ca="1" si="61"/>
        <v>0.22505565641193281</v>
      </c>
      <c r="D408" s="201">
        <f t="shared" ca="1" si="61"/>
        <v>0.7925916715533522</v>
      </c>
      <c r="E408" s="202">
        <f t="shared" ca="1" si="62"/>
        <v>10500000</v>
      </c>
      <c r="F408" s="203">
        <f t="shared" ca="1" si="63"/>
        <v>0.02</v>
      </c>
      <c r="G408" s="204">
        <f t="shared" ca="1" si="64"/>
        <v>210000</v>
      </c>
      <c r="H408" s="205">
        <f t="shared" ca="1" si="72"/>
        <v>197.5</v>
      </c>
      <c r="I408" s="206">
        <f t="shared" ca="1" si="65"/>
        <v>41475000</v>
      </c>
      <c r="J408" s="206">
        <f t="shared" ca="1" si="66"/>
        <v>16800000</v>
      </c>
      <c r="K408" s="207">
        <f t="shared" si="59"/>
        <v>14000000</v>
      </c>
      <c r="L408" s="207">
        <f t="shared" si="60"/>
        <v>2000000</v>
      </c>
      <c r="M408" s="208">
        <f t="shared" ca="1" si="67"/>
        <v>8675000</v>
      </c>
      <c r="N408" s="208">
        <f t="shared" ca="1" si="68"/>
        <v>1821750</v>
      </c>
      <c r="O408" s="208">
        <f t="shared" ca="1" si="69"/>
        <v>6853250</v>
      </c>
      <c r="P408" s="208">
        <f t="shared" ca="1" si="70"/>
        <v>8853250</v>
      </c>
      <c r="Q408" s="209">
        <f t="shared" ca="1" si="71"/>
        <v>24432413.336843953</v>
      </c>
    </row>
    <row r="409" spans="1:17" x14ac:dyDescent="0.25">
      <c r="A409" s="112">
        <v>276</v>
      </c>
      <c r="B409" s="201">
        <f t="shared" ca="1" si="61"/>
        <v>0.75609969679050615</v>
      </c>
      <c r="C409" s="201">
        <f t="shared" ca="1" si="61"/>
        <v>0.73512203866360193</v>
      </c>
      <c r="D409" s="201">
        <f t="shared" ca="1" si="61"/>
        <v>0.59737592628671099</v>
      </c>
      <c r="E409" s="202">
        <f t="shared" ca="1" si="62"/>
        <v>10500000</v>
      </c>
      <c r="F409" s="203">
        <f t="shared" ca="1" si="63"/>
        <v>0.04</v>
      </c>
      <c r="G409" s="204">
        <f t="shared" ca="1" si="64"/>
        <v>420000</v>
      </c>
      <c r="H409" s="205">
        <f t="shared" ca="1" si="72"/>
        <v>197.5</v>
      </c>
      <c r="I409" s="206">
        <f t="shared" ca="1" si="65"/>
        <v>82950000</v>
      </c>
      <c r="J409" s="206">
        <f t="shared" ca="1" si="66"/>
        <v>33600000</v>
      </c>
      <c r="K409" s="207">
        <f t="shared" si="59"/>
        <v>14000000</v>
      </c>
      <c r="L409" s="207">
        <f t="shared" si="60"/>
        <v>2000000</v>
      </c>
      <c r="M409" s="208">
        <f t="shared" ca="1" si="67"/>
        <v>33350000</v>
      </c>
      <c r="N409" s="208">
        <f t="shared" ca="1" si="68"/>
        <v>7003500</v>
      </c>
      <c r="O409" s="208">
        <f t="shared" ca="1" si="69"/>
        <v>26346500</v>
      </c>
      <c r="P409" s="208">
        <f t="shared" ca="1" si="70"/>
        <v>28346500</v>
      </c>
      <c r="Q409" s="209">
        <f t="shared" ca="1" si="71"/>
        <v>122264524.85277689</v>
      </c>
    </row>
    <row r="410" spans="1:17" x14ac:dyDescent="0.25">
      <c r="A410" s="112">
        <v>277</v>
      </c>
      <c r="B410" s="201">
        <f t="shared" ca="1" si="61"/>
        <v>0.65554083098227267</v>
      </c>
      <c r="C410" s="201">
        <f t="shared" ca="1" si="61"/>
        <v>0.11748410868908166</v>
      </c>
      <c r="D410" s="201">
        <f t="shared" ca="1" si="61"/>
        <v>0.84171299066797867</v>
      </c>
      <c r="E410" s="202">
        <f t="shared" ca="1" si="62"/>
        <v>10500000</v>
      </c>
      <c r="F410" s="203">
        <f t="shared" ca="1" si="63"/>
        <v>0.02</v>
      </c>
      <c r="G410" s="204">
        <f t="shared" ca="1" si="64"/>
        <v>210000</v>
      </c>
      <c r="H410" s="205">
        <f t="shared" ca="1" si="72"/>
        <v>197.5</v>
      </c>
      <c r="I410" s="206">
        <f t="shared" ca="1" si="65"/>
        <v>41475000</v>
      </c>
      <c r="J410" s="206">
        <f t="shared" ca="1" si="66"/>
        <v>16800000</v>
      </c>
      <c r="K410" s="207">
        <f t="shared" si="59"/>
        <v>14000000</v>
      </c>
      <c r="L410" s="207">
        <f t="shared" si="60"/>
        <v>2000000</v>
      </c>
      <c r="M410" s="208">
        <f t="shared" ca="1" si="67"/>
        <v>8675000</v>
      </c>
      <c r="N410" s="208">
        <f t="shared" ca="1" si="68"/>
        <v>1821750</v>
      </c>
      <c r="O410" s="208">
        <f t="shared" ca="1" si="69"/>
        <v>6853250</v>
      </c>
      <c r="P410" s="208">
        <f t="shared" ca="1" si="70"/>
        <v>8853250</v>
      </c>
      <c r="Q410" s="209">
        <f t="shared" ca="1" si="71"/>
        <v>24432413.336843953</v>
      </c>
    </row>
    <row r="411" spans="1:17" x14ac:dyDescent="0.25">
      <c r="A411" s="112">
        <v>278</v>
      </c>
      <c r="B411" s="201">
        <f t="shared" ca="1" si="61"/>
        <v>0.91901659366271493</v>
      </c>
      <c r="C411" s="201">
        <f t="shared" ca="1" si="61"/>
        <v>0.36237724680744132</v>
      </c>
      <c r="D411" s="201">
        <f t="shared" ca="1" si="61"/>
        <v>0.11931873549832395</v>
      </c>
      <c r="E411" s="202">
        <f t="shared" ca="1" si="62"/>
        <v>11000000</v>
      </c>
      <c r="F411" s="203">
        <f t="shared" ca="1" si="63"/>
        <v>0.03</v>
      </c>
      <c r="G411" s="204">
        <f t="shared" ca="1" si="64"/>
        <v>330000</v>
      </c>
      <c r="H411" s="205">
        <f t="shared" ca="1" si="72"/>
        <v>204</v>
      </c>
      <c r="I411" s="206">
        <f t="shared" ca="1" si="65"/>
        <v>67320000</v>
      </c>
      <c r="J411" s="206">
        <f t="shared" ca="1" si="66"/>
        <v>26400000</v>
      </c>
      <c r="K411" s="207">
        <f t="shared" si="59"/>
        <v>14000000</v>
      </c>
      <c r="L411" s="207">
        <f t="shared" si="60"/>
        <v>2000000</v>
      </c>
      <c r="M411" s="208">
        <f t="shared" ca="1" si="67"/>
        <v>24920000</v>
      </c>
      <c r="N411" s="208">
        <f t="shared" ca="1" si="68"/>
        <v>5233200</v>
      </c>
      <c r="O411" s="208">
        <f t="shared" ca="1" si="69"/>
        <v>19686800</v>
      </c>
      <c r="P411" s="208">
        <f t="shared" ca="1" si="70"/>
        <v>21686800</v>
      </c>
      <c r="Q411" s="209">
        <f t="shared" ca="1" si="71"/>
        <v>88841031.435175478</v>
      </c>
    </row>
    <row r="412" spans="1:17" x14ac:dyDescent="0.25">
      <c r="A412" s="112">
        <v>279</v>
      </c>
      <c r="B412" s="201">
        <f t="shared" ca="1" si="61"/>
        <v>7.4906698330134969E-4</v>
      </c>
      <c r="C412" s="201">
        <f t="shared" ca="1" si="61"/>
        <v>0.193002922919155</v>
      </c>
      <c r="D412" s="201">
        <f t="shared" ca="1" si="61"/>
        <v>0.25773066304055603</v>
      </c>
      <c r="E412" s="202">
        <f t="shared" ca="1" si="62"/>
        <v>10000000</v>
      </c>
      <c r="F412" s="203">
        <f t="shared" ca="1" si="63"/>
        <v>0.02</v>
      </c>
      <c r="G412" s="204">
        <f t="shared" ca="1" si="64"/>
        <v>200000</v>
      </c>
      <c r="H412" s="205">
        <f t="shared" ca="1" si="72"/>
        <v>203</v>
      </c>
      <c r="I412" s="206">
        <f t="shared" ca="1" si="65"/>
        <v>40600000</v>
      </c>
      <c r="J412" s="206">
        <f t="shared" ca="1" si="66"/>
        <v>16000000</v>
      </c>
      <c r="K412" s="207">
        <f t="shared" si="59"/>
        <v>14000000</v>
      </c>
      <c r="L412" s="207">
        <f t="shared" si="60"/>
        <v>2000000</v>
      </c>
      <c r="M412" s="208">
        <f t="shared" ca="1" si="67"/>
        <v>8600000</v>
      </c>
      <c r="N412" s="208">
        <f t="shared" ca="1" si="68"/>
        <v>1806000</v>
      </c>
      <c r="O412" s="208">
        <f t="shared" ca="1" si="69"/>
        <v>6794000</v>
      </c>
      <c r="P412" s="208">
        <f t="shared" ca="1" si="70"/>
        <v>8794000</v>
      </c>
      <c r="Q412" s="209">
        <f t="shared" ca="1" si="71"/>
        <v>24135051.295762084</v>
      </c>
    </row>
    <row r="413" spans="1:17" x14ac:dyDescent="0.25">
      <c r="A413" s="112">
        <v>280</v>
      </c>
      <c r="B413" s="201">
        <f t="shared" ca="1" si="61"/>
        <v>0.34564860472331438</v>
      </c>
      <c r="C413" s="201">
        <f t="shared" ca="1" si="61"/>
        <v>0.23526739022409016</v>
      </c>
      <c r="D413" s="201">
        <f t="shared" ca="1" si="61"/>
        <v>0.59371489535032773</v>
      </c>
      <c r="E413" s="202">
        <f t="shared" ca="1" si="62"/>
        <v>10500000</v>
      </c>
      <c r="F413" s="203">
        <f t="shared" ca="1" si="63"/>
        <v>0.02</v>
      </c>
      <c r="G413" s="204">
        <f t="shared" ca="1" si="64"/>
        <v>210000</v>
      </c>
      <c r="H413" s="205">
        <f t="shared" ca="1" si="72"/>
        <v>197.5</v>
      </c>
      <c r="I413" s="206">
        <f t="shared" ca="1" si="65"/>
        <v>41475000</v>
      </c>
      <c r="J413" s="206">
        <f t="shared" ca="1" si="66"/>
        <v>16800000</v>
      </c>
      <c r="K413" s="207">
        <f t="shared" si="59"/>
        <v>14000000</v>
      </c>
      <c r="L413" s="207">
        <f t="shared" si="60"/>
        <v>2000000</v>
      </c>
      <c r="M413" s="208">
        <f t="shared" ca="1" si="67"/>
        <v>8675000</v>
      </c>
      <c r="N413" s="208">
        <f t="shared" ca="1" si="68"/>
        <v>1821750</v>
      </c>
      <c r="O413" s="208">
        <f t="shared" ca="1" si="69"/>
        <v>6853250</v>
      </c>
      <c r="P413" s="208">
        <f t="shared" ca="1" si="70"/>
        <v>8853250</v>
      </c>
      <c r="Q413" s="209">
        <f t="shared" ca="1" si="71"/>
        <v>24432413.336843953</v>
      </c>
    </row>
    <row r="414" spans="1:17" x14ac:dyDescent="0.25">
      <c r="A414" s="112">
        <v>281</v>
      </c>
      <c r="B414" s="201">
        <f t="shared" ca="1" si="61"/>
        <v>0.57649489007158194</v>
      </c>
      <c r="C414" s="201">
        <f t="shared" ca="1" si="61"/>
        <v>0.56215610034483821</v>
      </c>
      <c r="D414" s="201">
        <f t="shared" ca="1" si="61"/>
        <v>0.80009897631057447</v>
      </c>
      <c r="E414" s="202">
        <f t="shared" ca="1" si="62"/>
        <v>10500000</v>
      </c>
      <c r="F414" s="203">
        <f t="shared" ca="1" si="63"/>
        <v>0.03</v>
      </c>
      <c r="G414" s="204">
        <f t="shared" ca="1" si="64"/>
        <v>315000</v>
      </c>
      <c r="H414" s="205">
        <f t="shared" ca="1" si="72"/>
        <v>197.5</v>
      </c>
      <c r="I414" s="206">
        <f t="shared" ca="1" si="65"/>
        <v>62212500</v>
      </c>
      <c r="J414" s="206">
        <f t="shared" ca="1" si="66"/>
        <v>25200000</v>
      </c>
      <c r="K414" s="207">
        <f t="shared" si="59"/>
        <v>14000000</v>
      </c>
      <c r="L414" s="207">
        <f t="shared" si="60"/>
        <v>2000000</v>
      </c>
      <c r="M414" s="208">
        <f t="shared" ca="1" si="67"/>
        <v>21012500</v>
      </c>
      <c r="N414" s="208">
        <f t="shared" ca="1" si="68"/>
        <v>4412625</v>
      </c>
      <c r="O414" s="208">
        <f t="shared" ca="1" si="69"/>
        <v>16599875</v>
      </c>
      <c r="P414" s="208">
        <f t="shared" ca="1" si="70"/>
        <v>18599875</v>
      </c>
      <c r="Q414" s="209">
        <f t="shared" ca="1" si="71"/>
        <v>73348469.094810411</v>
      </c>
    </row>
    <row r="415" spans="1:17" x14ac:dyDescent="0.25">
      <c r="A415" s="112">
        <v>282</v>
      </c>
      <c r="B415" s="201">
        <f t="shared" ca="1" si="61"/>
        <v>9.0470991379003163E-2</v>
      </c>
      <c r="C415" s="201">
        <f t="shared" ca="1" si="61"/>
        <v>0.11664344335823151</v>
      </c>
      <c r="D415" s="201">
        <f t="shared" ca="1" si="61"/>
        <v>0.94752439505341124</v>
      </c>
      <c r="E415" s="202">
        <f t="shared" ca="1" si="62"/>
        <v>10000000</v>
      </c>
      <c r="F415" s="203">
        <f t="shared" ca="1" si="63"/>
        <v>0.02</v>
      </c>
      <c r="G415" s="204">
        <f t="shared" ca="1" si="64"/>
        <v>200000</v>
      </c>
      <c r="H415" s="205">
        <f t="shared" ca="1" si="72"/>
        <v>197</v>
      </c>
      <c r="I415" s="206">
        <f t="shared" ca="1" si="65"/>
        <v>39400000</v>
      </c>
      <c r="J415" s="206">
        <f t="shared" ca="1" si="66"/>
        <v>16000000</v>
      </c>
      <c r="K415" s="207">
        <f t="shared" si="59"/>
        <v>14000000</v>
      </c>
      <c r="L415" s="207">
        <f t="shared" si="60"/>
        <v>2000000</v>
      </c>
      <c r="M415" s="208">
        <f t="shared" ca="1" si="67"/>
        <v>7400000</v>
      </c>
      <c r="N415" s="208">
        <f t="shared" ca="1" si="68"/>
        <v>1554000</v>
      </c>
      <c r="O415" s="208">
        <f t="shared" ca="1" si="69"/>
        <v>5846000</v>
      </c>
      <c r="P415" s="208">
        <f t="shared" ca="1" si="70"/>
        <v>7846000</v>
      </c>
      <c r="Q415" s="209">
        <f t="shared" ca="1" si="71"/>
        <v>19377258.638452277</v>
      </c>
    </row>
    <row r="416" spans="1:17" x14ac:dyDescent="0.25">
      <c r="A416" s="112">
        <v>283</v>
      </c>
      <c r="B416" s="201">
        <f t="shared" ca="1" si="61"/>
        <v>0.64535802367265971</v>
      </c>
      <c r="C416" s="201">
        <f t="shared" ca="1" si="61"/>
        <v>0.66262561733063585</v>
      </c>
      <c r="D416" s="201">
        <f t="shared" ca="1" si="61"/>
        <v>0.91194884566113521</v>
      </c>
      <c r="E416" s="202">
        <f t="shared" ca="1" si="62"/>
        <v>10500000</v>
      </c>
      <c r="F416" s="203">
        <f t="shared" ca="1" si="63"/>
        <v>0.04</v>
      </c>
      <c r="G416" s="204">
        <f t="shared" ca="1" si="64"/>
        <v>420000</v>
      </c>
      <c r="H416" s="205">
        <f t="shared" ca="1" si="72"/>
        <v>197.5</v>
      </c>
      <c r="I416" s="206">
        <f t="shared" ca="1" si="65"/>
        <v>82950000</v>
      </c>
      <c r="J416" s="206">
        <f t="shared" ca="1" si="66"/>
        <v>33600000</v>
      </c>
      <c r="K416" s="207">
        <f t="shared" si="59"/>
        <v>14000000</v>
      </c>
      <c r="L416" s="207">
        <f t="shared" si="60"/>
        <v>2000000</v>
      </c>
      <c r="M416" s="208">
        <f t="shared" ca="1" si="67"/>
        <v>33350000</v>
      </c>
      <c r="N416" s="208">
        <f t="shared" ca="1" si="68"/>
        <v>7003500</v>
      </c>
      <c r="O416" s="208">
        <f t="shared" ca="1" si="69"/>
        <v>26346500</v>
      </c>
      <c r="P416" s="208">
        <f t="shared" ca="1" si="70"/>
        <v>28346500</v>
      </c>
      <c r="Q416" s="209">
        <f t="shared" ca="1" si="71"/>
        <v>122264524.85277689</v>
      </c>
    </row>
    <row r="417" spans="1:17" x14ac:dyDescent="0.25">
      <c r="A417" s="112">
        <v>284</v>
      </c>
      <c r="B417" s="201">
        <f t="shared" ca="1" si="61"/>
        <v>0.97764465326241468</v>
      </c>
      <c r="C417" s="201">
        <f t="shared" ca="1" si="61"/>
        <v>0.46818046859524365</v>
      </c>
      <c r="D417" s="201">
        <f t="shared" ca="1" si="61"/>
        <v>0.76716787357840144</v>
      </c>
      <c r="E417" s="202">
        <f t="shared" ca="1" si="62"/>
        <v>11000000</v>
      </c>
      <c r="F417" s="203">
        <f t="shared" ca="1" si="63"/>
        <v>0.03</v>
      </c>
      <c r="G417" s="204">
        <f t="shared" ca="1" si="64"/>
        <v>330000</v>
      </c>
      <c r="H417" s="205">
        <f t="shared" ca="1" si="72"/>
        <v>198</v>
      </c>
      <c r="I417" s="206">
        <f t="shared" ca="1" si="65"/>
        <v>65340000</v>
      </c>
      <c r="J417" s="206">
        <f t="shared" ca="1" si="66"/>
        <v>26400000</v>
      </c>
      <c r="K417" s="207">
        <f t="shared" si="59"/>
        <v>14000000</v>
      </c>
      <c r="L417" s="207">
        <f t="shared" si="60"/>
        <v>2000000</v>
      </c>
      <c r="M417" s="208">
        <f t="shared" ca="1" si="67"/>
        <v>22940000</v>
      </c>
      <c r="N417" s="208">
        <f t="shared" ca="1" si="68"/>
        <v>4817400</v>
      </c>
      <c r="O417" s="208">
        <f t="shared" ca="1" si="69"/>
        <v>18122600</v>
      </c>
      <c r="P417" s="208">
        <f t="shared" ca="1" si="70"/>
        <v>20122600</v>
      </c>
      <c r="Q417" s="209">
        <f t="shared" ca="1" si="71"/>
        <v>80990673.550614297</v>
      </c>
    </row>
    <row r="418" spans="1:17" x14ac:dyDescent="0.25">
      <c r="A418" s="112">
        <v>285</v>
      </c>
      <c r="B418" s="201">
        <f t="shared" ca="1" si="61"/>
        <v>0.85887222988067669</v>
      </c>
      <c r="C418" s="201">
        <f t="shared" ca="1" si="61"/>
        <v>0.66457749445954584</v>
      </c>
      <c r="D418" s="201">
        <f t="shared" ca="1" si="61"/>
        <v>0.18111657000138592</v>
      </c>
      <c r="E418" s="202">
        <f t="shared" ca="1" si="62"/>
        <v>11000000</v>
      </c>
      <c r="F418" s="203">
        <f t="shared" ca="1" si="63"/>
        <v>0.04</v>
      </c>
      <c r="G418" s="204">
        <f t="shared" ca="1" si="64"/>
        <v>440000</v>
      </c>
      <c r="H418" s="205">
        <f t="shared" ca="1" si="72"/>
        <v>204</v>
      </c>
      <c r="I418" s="206">
        <f t="shared" ca="1" si="65"/>
        <v>89760000</v>
      </c>
      <c r="J418" s="206">
        <f t="shared" ca="1" si="66"/>
        <v>35200000</v>
      </c>
      <c r="K418" s="207">
        <f t="shared" si="59"/>
        <v>14000000</v>
      </c>
      <c r="L418" s="207">
        <f t="shared" si="60"/>
        <v>2000000</v>
      </c>
      <c r="M418" s="208">
        <f t="shared" ca="1" si="67"/>
        <v>38560000</v>
      </c>
      <c r="N418" s="208">
        <f t="shared" ca="1" si="68"/>
        <v>8097600</v>
      </c>
      <c r="O418" s="208">
        <f t="shared" ca="1" si="69"/>
        <v>30462400</v>
      </c>
      <c r="P418" s="208">
        <f t="shared" ca="1" si="70"/>
        <v>32462400</v>
      </c>
      <c r="Q418" s="209">
        <f t="shared" ca="1" si="71"/>
        <v>142921274.63993031</v>
      </c>
    </row>
    <row r="419" spans="1:17" x14ac:dyDescent="0.25">
      <c r="A419" s="112">
        <v>286</v>
      </c>
      <c r="B419" s="201">
        <f t="shared" ca="1" si="61"/>
        <v>0.30591853665632718</v>
      </c>
      <c r="C419" s="201">
        <f t="shared" ca="1" si="61"/>
        <v>0.53176725633598598</v>
      </c>
      <c r="D419" s="201">
        <f t="shared" ca="1" si="61"/>
        <v>0.97358466914483943</v>
      </c>
      <c r="E419" s="202">
        <f t="shared" ca="1" si="62"/>
        <v>10500000</v>
      </c>
      <c r="F419" s="203">
        <f t="shared" ca="1" si="63"/>
        <v>0.03</v>
      </c>
      <c r="G419" s="204">
        <f t="shared" ca="1" si="64"/>
        <v>315000</v>
      </c>
      <c r="H419" s="205">
        <f t="shared" ca="1" si="72"/>
        <v>197.5</v>
      </c>
      <c r="I419" s="206">
        <f t="shared" ca="1" si="65"/>
        <v>62212500</v>
      </c>
      <c r="J419" s="206">
        <f t="shared" ca="1" si="66"/>
        <v>25200000</v>
      </c>
      <c r="K419" s="207">
        <f t="shared" si="59"/>
        <v>14000000</v>
      </c>
      <c r="L419" s="207">
        <f t="shared" si="60"/>
        <v>2000000</v>
      </c>
      <c r="M419" s="208">
        <f t="shared" ca="1" si="67"/>
        <v>21012500</v>
      </c>
      <c r="N419" s="208">
        <f t="shared" ca="1" si="68"/>
        <v>4412625</v>
      </c>
      <c r="O419" s="208">
        <f t="shared" ca="1" si="69"/>
        <v>16599875</v>
      </c>
      <c r="P419" s="208">
        <f t="shared" ca="1" si="70"/>
        <v>18599875</v>
      </c>
      <c r="Q419" s="209">
        <f t="shared" ca="1" si="71"/>
        <v>73348469.094810411</v>
      </c>
    </row>
    <row r="420" spans="1:17" x14ac:dyDescent="0.25">
      <c r="A420" s="112">
        <v>287</v>
      </c>
      <c r="B420" s="201">
        <f t="shared" ca="1" si="61"/>
        <v>0.32886095334705401</v>
      </c>
      <c r="C420" s="201">
        <f t="shared" ca="1" si="61"/>
        <v>0.77105783817754636</v>
      </c>
      <c r="D420" s="201">
        <f t="shared" ca="1" si="61"/>
        <v>0.9679666715245655</v>
      </c>
      <c r="E420" s="202">
        <f t="shared" ca="1" si="62"/>
        <v>10500000</v>
      </c>
      <c r="F420" s="203">
        <f t="shared" ca="1" si="63"/>
        <v>0.04</v>
      </c>
      <c r="G420" s="204">
        <f t="shared" ca="1" si="64"/>
        <v>420000</v>
      </c>
      <c r="H420" s="205">
        <f t="shared" ca="1" si="72"/>
        <v>197.5</v>
      </c>
      <c r="I420" s="206">
        <f t="shared" ca="1" si="65"/>
        <v>82950000</v>
      </c>
      <c r="J420" s="206">
        <f t="shared" ca="1" si="66"/>
        <v>33600000</v>
      </c>
      <c r="K420" s="207">
        <f t="shared" si="59"/>
        <v>14000000</v>
      </c>
      <c r="L420" s="207">
        <f t="shared" si="60"/>
        <v>2000000</v>
      </c>
      <c r="M420" s="208">
        <f t="shared" ca="1" si="67"/>
        <v>33350000</v>
      </c>
      <c r="N420" s="208">
        <f t="shared" ca="1" si="68"/>
        <v>7003500</v>
      </c>
      <c r="O420" s="208">
        <f t="shared" ca="1" si="69"/>
        <v>26346500</v>
      </c>
      <c r="P420" s="208">
        <f t="shared" ca="1" si="70"/>
        <v>28346500</v>
      </c>
      <c r="Q420" s="209">
        <f t="shared" ca="1" si="71"/>
        <v>122264524.85277689</v>
      </c>
    </row>
    <row r="421" spans="1:17" x14ac:dyDescent="0.25">
      <c r="A421" s="112">
        <v>288</v>
      </c>
      <c r="B421" s="201">
        <f t="shared" ca="1" si="61"/>
        <v>6.6131950780799476E-2</v>
      </c>
      <c r="C421" s="201">
        <f t="shared" ca="1" si="61"/>
        <v>0.23296914305383387</v>
      </c>
      <c r="D421" s="201">
        <f t="shared" ca="1" si="61"/>
        <v>0.55766256073486264</v>
      </c>
      <c r="E421" s="202">
        <f t="shared" ca="1" si="62"/>
        <v>10000000</v>
      </c>
      <c r="F421" s="203">
        <f t="shared" ca="1" si="63"/>
        <v>0.02</v>
      </c>
      <c r="G421" s="204">
        <f t="shared" ca="1" si="64"/>
        <v>200000</v>
      </c>
      <c r="H421" s="205">
        <f t="shared" ca="1" si="72"/>
        <v>197</v>
      </c>
      <c r="I421" s="206">
        <f t="shared" ca="1" si="65"/>
        <v>39400000</v>
      </c>
      <c r="J421" s="206">
        <f t="shared" ca="1" si="66"/>
        <v>16000000</v>
      </c>
      <c r="K421" s="207">
        <f t="shared" si="59"/>
        <v>14000000</v>
      </c>
      <c r="L421" s="207">
        <f t="shared" si="60"/>
        <v>2000000</v>
      </c>
      <c r="M421" s="208">
        <f t="shared" ca="1" si="67"/>
        <v>7400000</v>
      </c>
      <c r="N421" s="208">
        <f t="shared" ca="1" si="68"/>
        <v>1554000</v>
      </c>
      <c r="O421" s="208">
        <f t="shared" ca="1" si="69"/>
        <v>5846000</v>
      </c>
      <c r="P421" s="208">
        <f t="shared" ca="1" si="70"/>
        <v>7846000</v>
      </c>
      <c r="Q421" s="209">
        <f t="shared" ca="1" si="71"/>
        <v>19377258.638452277</v>
      </c>
    </row>
    <row r="422" spans="1:17" x14ac:dyDescent="0.25">
      <c r="A422" s="112">
        <v>289</v>
      </c>
      <c r="B422" s="201">
        <f t="shared" ca="1" si="61"/>
        <v>0.98255791380270752</v>
      </c>
      <c r="C422" s="201">
        <f t="shared" ca="1" si="61"/>
        <v>0.60724171072351596</v>
      </c>
      <c r="D422" s="201">
        <f t="shared" ca="1" si="61"/>
        <v>0.24535746427655536</v>
      </c>
      <c r="E422" s="202">
        <f t="shared" ca="1" si="62"/>
        <v>11000000</v>
      </c>
      <c r="F422" s="203">
        <f t="shared" ca="1" si="63"/>
        <v>0.04</v>
      </c>
      <c r="G422" s="204">
        <f t="shared" ca="1" si="64"/>
        <v>440000</v>
      </c>
      <c r="H422" s="205">
        <f t="shared" ca="1" si="72"/>
        <v>204</v>
      </c>
      <c r="I422" s="206">
        <f t="shared" ca="1" si="65"/>
        <v>89760000</v>
      </c>
      <c r="J422" s="206">
        <f t="shared" ca="1" si="66"/>
        <v>35200000</v>
      </c>
      <c r="K422" s="207">
        <f t="shared" si="59"/>
        <v>14000000</v>
      </c>
      <c r="L422" s="207">
        <f t="shared" si="60"/>
        <v>2000000</v>
      </c>
      <c r="M422" s="208">
        <f t="shared" ca="1" si="67"/>
        <v>38560000</v>
      </c>
      <c r="N422" s="208">
        <f t="shared" ca="1" si="68"/>
        <v>8097600</v>
      </c>
      <c r="O422" s="208">
        <f t="shared" ca="1" si="69"/>
        <v>30462400</v>
      </c>
      <c r="P422" s="208">
        <f t="shared" ca="1" si="70"/>
        <v>32462400</v>
      </c>
      <c r="Q422" s="209">
        <f t="shared" ca="1" si="71"/>
        <v>142921274.63993031</v>
      </c>
    </row>
    <row r="423" spans="1:17" x14ac:dyDescent="0.25">
      <c r="A423" s="112">
        <v>290</v>
      </c>
      <c r="B423" s="201">
        <f t="shared" ca="1" si="61"/>
        <v>0.67828718849802949</v>
      </c>
      <c r="C423" s="201">
        <f t="shared" ca="1" si="61"/>
        <v>0.67966048406557267</v>
      </c>
      <c r="D423" s="201">
        <f t="shared" ca="1" si="61"/>
        <v>0.46770882961535487</v>
      </c>
      <c r="E423" s="202">
        <f t="shared" ca="1" si="62"/>
        <v>10500000</v>
      </c>
      <c r="F423" s="203">
        <f t="shared" ca="1" si="63"/>
        <v>0.04</v>
      </c>
      <c r="G423" s="204">
        <f t="shared" ca="1" si="64"/>
        <v>420000</v>
      </c>
      <c r="H423" s="205">
        <f t="shared" ca="1" si="72"/>
        <v>203.5</v>
      </c>
      <c r="I423" s="206">
        <f t="shared" ca="1" si="65"/>
        <v>85470000</v>
      </c>
      <c r="J423" s="206">
        <f t="shared" ca="1" si="66"/>
        <v>33600000</v>
      </c>
      <c r="K423" s="207">
        <f t="shared" si="59"/>
        <v>14000000</v>
      </c>
      <c r="L423" s="207">
        <f t="shared" si="60"/>
        <v>2000000</v>
      </c>
      <c r="M423" s="208">
        <f t="shared" ca="1" si="67"/>
        <v>35870000</v>
      </c>
      <c r="N423" s="208">
        <f t="shared" ca="1" si="68"/>
        <v>7532700</v>
      </c>
      <c r="O423" s="208">
        <f t="shared" ca="1" si="69"/>
        <v>28337300</v>
      </c>
      <c r="P423" s="208">
        <f t="shared" ca="1" si="70"/>
        <v>30337300</v>
      </c>
      <c r="Q423" s="209">
        <f t="shared" ca="1" si="71"/>
        <v>132255889.43312746</v>
      </c>
    </row>
    <row r="424" spans="1:17" x14ac:dyDescent="0.25">
      <c r="A424" s="112">
        <v>291</v>
      </c>
      <c r="B424" s="201">
        <f t="shared" ca="1" si="61"/>
        <v>0.97170621741590024</v>
      </c>
      <c r="C424" s="201">
        <f t="shared" ca="1" si="61"/>
        <v>6.6148472340807896E-2</v>
      </c>
      <c r="D424" s="201">
        <f t="shared" ca="1" si="61"/>
        <v>0.61999684867390903</v>
      </c>
      <c r="E424" s="202">
        <f t="shared" ca="1" si="62"/>
        <v>11000000</v>
      </c>
      <c r="F424" s="203">
        <f t="shared" ca="1" si="63"/>
        <v>0.01</v>
      </c>
      <c r="G424" s="204">
        <f t="shared" ca="1" si="64"/>
        <v>110000</v>
      </c>
      <c r="H424" s="205">
        <f t="shared" ca="1" si="72"/>
        <v>198</v>
      </c>
      <c r="I424" s="206">
        <f t="shared" ca="1" si="65"/>
        <v>21780000</v>
      </c>
      <c r="J424" s="206">
        <f t="shared" ca="1" si="66"/>
        <v>8800000</v>
      </c>
      <c r="K424" s="207">
        <f t="shared" si="59"/>
        <v>14000000</v>
      </c>
      <c r="L424" s="207">
        <f t="shared" si="60"/>
        <v>2000000</v>
      </c>
      <c r="M424" s="208">
        <f t="shared" ca="1" si="67"/>
        <v>-3020000</v>
      </c>
      <c r="N424" s="208">
        <f t="shared" ca="1" si="68"/>
        <v>-634200</v>
      </c>
      <c r="O424" s="208">
        <f t="shared" ca="1" si="69"/>
        <v>-2385800</v>
      </c>
      <c r="P424" s="208">
        <f t="shared" ca="1" si="70"/>
        <v>-385800</v>
      </c>
      <c r="Q424" s="209">
        <f t="shared" ca="1" si="71"/>
        <v>-21936240.935854562</v>
      </c>
    </row>
    <row r="425" spans="1:17" x14ac:dyDescent="0.25">
      <c r="A425" s="112">
        <v>292</v>
      </c>
      <c r="B425" s="201">
        <f t="shared" ca="1" si="61"/>
        <v>0.79004177626854188</v>
      </c>
      <c r="C425" s="201">
        <f t="shared" ca="1" si="61"/>
        <v>0.59494715042594648</v>
      </c>
      <c r="D425" s="201">
        <f t="shared" ca="1" si="61"/>
        <v>0.8784725176673116</v>
      </c>
      <c r="E425" s="202">
        <f t="shared" ca="1" si="62"/>
        <v>10500000</v>
      </c>
      <c r="F425" s="203">
        <f t="shared" ca="1" si="63"/>
        <v>0.03</v>
      </c>
      <c r="G425" s="204">
        <f t="shared" ca="1" si="64"/>
        <v>315000</v>
      </c>
      <c r="H425" s="205">
        <f t="shared" ca="1" si="72"/>
        <v>197.5</v>
      </c>
      <c r="I425" s="206">
        <f t="shared" ca="1" si="65"/>
        <v>62212500</v>
      </c>
      <c r="J425" s="206">
        <f t="shared" ca="1" si="66"/>
        <v>25200000</v>
      </c>
      <c r="K425" s="207">
        <f t="shared" si="59"/>
        <v>14000000</v>
      </c>
      <c r="L425" s="207">
        <f t="shared" si="60"/>
        <v>2000000</v>
      </c>
      <c r="M425" s="208">
        <f t="shared" ca="1" si="67"/>
        <v>21012500</v>
      </c>
      <c r="N425" s="208">
        <f t="shared" ca="1" si="68"/>
        <v>4412625</v>
      </c>
      <c r="O425" s="208">
        <f t="shared" ca="1" si="69"/>
        <v>16599875</v>
      </c>
      <c r="P425" s="208">
        <f t="shared" ca="1" si="70"/>
        <v>18599875</v>
      </c>
      <c r="Q425" s="209">
        <f t="shared" ca="1" si="71"/>
        <v>73348469.094810411</v>
      </c>
    </row>
    <row r="426" spans="1:17" x14ac:dyDescent="0.25">
      <c r="A426" s="112">
        <v>293</v>
      </c>
      <c r="B426" s="201">
        <f t="shared" ca="1" si="61"/>
        <v>0.6129465748497549</v>
      </c>
      <c r="C426" s="201">
        <f t="shared" ca="1" si="61"/>
        <v>0.89836855153374573</v>
      </c>
      <c r="D426" s="201">
        <f t="shared" ca="1" si="61"/>
        <v>0.59918745113563898</v>
      </c>
      <c r="E426" s="202">
        <f t="shared" ca="1" si="62"/>
        <v>10500000</v>
      </c>
      <c r="F426" s="203">
        <f t="shared" ca="1" si="63"/>
        <v>0.05</v>
      </c>
      <c r="G426" s="204">
        <f t="shared" ca="1" si="64"/>
        <v>525000</v>
      </c>
      <c r="H426" s="205">
        <f t="shared" ca="1" si="72"/>
        <v>197.5</v>
      </c>
      <c r="I426" s="206">
        <f t="shared" ca="1" si="65"/>
        <v>103687500</v>
      </c>
      <c r="J426" s="206">
        <f t="shared" ca="1" si="66"/>
        <v>42000000</v>
      </c>
      <c r="K426" s="207">
        <f t="shared" si="59"/>
        <v>14000000</v>
      </c>
      <c r="L426" s="207">
        <f t="shared" si="60"/>
        <v>2000000</v>
      </c>
      <c r="M426" s="208">
        <f t="shared" ca="1" si="67"/>
        <v>45687500</v>
      </c>
      <c r="N426" s="208">
        <f t="shared" ca="1" si="68"/>
        <v>9594375</v>
      </c>
      <c r="O426" s="208">
        <f t="shared" ca="1" si="69"/>
        <v>36093125</v>
      </c>
      <c r="P426" s="208">
        <f t="shared" ca="1" si="70"/>
        <v>38093125</v>
      </c>
      <c r="Q426" s="209">
        <f t="shared" ca="1" si="71"/>
        <v>171180580.61074334</v>
      </c>
    </row>
    <row r="427" spans="1:17" x14ac:dyDescent="0.25">
      <c r="A427" s="112">
        <v>294</v>
      </c>
      <c r="B427" s="201">
        <f t="shared" ca="1" si="61"/>
        <v>0.15097549867128635</v>
      </c>
      <c r="C427" s="201">
        <f t="shared" ca="1" si="61"/>
        <v>0.16958172870086163</v>
      </c>
      <c r="D427" s="201">
        <f t="shared" ca="1" si="61"/>
        <v>0.1014128049536076</v>
      </c>
      <c r="E427" s="202">
        <f t="shared" ca="1" si="62"/>
        <v>10000000</v>
      </c>
      <c r="F427" s="203">
        <f t="shared" ca="1" si="63"/>
        <v>0.02</v>
      </c>
      <c r="G427" s="204">
        <f t="shared" ca="1" si="64"/>
        <v>200000</v>
      </c>
      <c r="H427" s="205">
        <f t="shared" ca="1" si="72"/>
        <v>203</v>
      </c>
      <c r="I427" s="206">
        <f t="shared" ca="1" si="65"/>
        <v>40600000</v>
      </c>
      <c r="J427" s="206">
        <f t="shared" ca="1" si="66"/>
        <v>16000000</v>
      </c>
      <c r="K427" s="207">
        <f t="shared" si="59"/>
        <v>14000000</v>
      </c>
      <c r="L427" s="207">
        <f t="shared" si="60"/>
        <v>2000000</v>
      </c>
      <c r="M427" s="208">
        <f t="shared" ca="1" si="67"/>
        <v>8600000</v>
      </c>
      <c r="N427" s="208">
        <f t="shared" ca="1" si="68"/>
        <v>1806000</v>
      </c>
      <c r="O427" s="208">
        <f t="shared" ca="1" si="69"/>
        <v>6794000</v>
      </c>
      <c r="P427" s="208">
        <f t="shared" ca="1" si="70"/>
        <v>8794000</v>
      </c>
      <c r="Q427" s="209">
        <f t="shared" ca="1" si="71"/>
        <v>24135051.295762084</v>
      </c>
    </row>
    <row r="428" spans="1:17" x14ac:dyDescent="0.25">
      <c r="A428" s="112">
        <v>295</v>
      </c>
      <c r="B428" s="201">
        <f t="shared" ca="1" si="61"/>
        <v>0.85966873628662033</v>
      </c>
      <c r="C428" s="201">
        <f t="shared" ca="1" si="61"/>
        <v>3.5645654020165285E-2</v>
      </c>
      <c r="D428" s="201">
        <f t="shared" ca="1" si="61"/>
        <v>0.33418847153753661</v>
      </c>
      <c r="E428" s="202">
        <f t="shared" ca="1" si="62"/>
        <v>11000000</v>
      </c>
      <c r="F428" s="203">
        <f t="shared" ca="1" si="63"/>
        <v>0.01</v>
      </c>
      <c r="G428" s="204">
        <f t="shared" ca="1" si="64"/>
        <v>110000</v>
      </c>
      <c r="H428" s="205">
        <f t="shared" ca="1" si="72"/>
        <v>204</v>
      </c>
      <c r="I428" s="206">
        <f t="shared" ca="1" si="65"/>
        <v>22440000</v>
      </c>
      <c r="J428" s="206">
        <f t="shared" ca="1" si="66"/>
        <v>8800000</v>
      </c>
      <c r="K428" s="207">
        <f t="shared" si="59"/>
        <v>14000000</v>
      </c>
      <c r="L428" s="207">
        <f t="shared" si="60"/>
        <v>2000000</v>
      </c>
      <c r="M428" s="208">
        <f t="shared" ca="1" si="67"/>
        <v>-2360000</v>
      </c>
      <c r="N428" s="208">
        <f t="shared" ca="1" si="68"/>
        <v>-495600</v>
      </c>
      <c r="O428" s="208">
        <f t="shared" ca="1" si="69"/>
        <v>-1864400</v>
      </c>
      <c r="P428" s="208">
        <f t="shared" ca="1" si="70"/>
        <v>135600</v>
      </c>
      <c r="Q428" s="209">
        <f t="shared" ca="1" si="71"/>
        <v>-19319454.974334165</v>
      </c>
    </row>
    <row r="429" spans="1:17" x14ac:dyDescent="0.25">
      <c r="A429" s="112">
        <v>296</v>
      </c>
      <c r="B429" s="201">
        <f t="shared" ca="1" si="61"/>
        <v>0.27111100814354439</v>
      </c>
      <c r="C429" s="201">
        <f t="shared" ca="1" si="61"/>
        <v>6.4127067139219118E-3</v>
      </c>
      <c r="D429" s="201">
        <f t="shared" ca="1" si="61"/>
        <v>0.70247715463837079</v>
      </c>
      <c r="E429" s="202">
        <f t="shared" ca="1" si="62"/>
        <v>10500000</v>
      </c>
      <c r="F429" s="203">
        <f t="shared" ca="1" si="63"/>
        <v>0.01</v>
      </c>
      <c r="G429" s="204">
        <f t="shared" ca="1" si="64"/>
        <v>105000</v>
      </c>
      <c r="H429" s="205">
        <f t="shared" ca="1" si="72"/>
        <v>197.5</v>
      </c>
      <c r="I429" s="206">
        <f t="shared" ca="1" si="65"/>
        <v>20737500</v>
      </c>
      <c r="J429" s="206">
        <f t="shared" ca="1" si="66"/>
        <v>8400000</v>
      </c>
      <c r="K429" s="207">
        <f t="shared" si="59"/>
        <v>14000000</v>
      </c>
      <c r="L429" s="207">
        <f t="shared" si="60"/>
        <v>2000000</v>
      </c>
      <c r="M429" s="208">
        <f t="shared" ca="1" si="67"/>
        <v>-3662500</v>
      </c>
      <c r="N429" s="208">
        <f t="shared" ca="1" si="68"/>
        <v>-769125</v>
      </c>
      <c r="O429" s="208">
        <f t="shared" ca="1" si="69"/>
        <v>-2893375</v>
      </c>
      <c r="P429" s="208">
        <f t="shared" ca="1" si="70"/>
        <v>-893375</v>
      </c>
      <c r="Q429" s="209">
        <f t="shared" ca="1" si="71"/>
        <v>-24483642.421122521</v>
      </c>
    </row>
    <row r="430" spans="1:17" x14ac:dyDescent="0.25">
      <c r="A430" s="112">
        <v>297</v>
      </c>
      <c r="B430" s="201">
        <f t="shared" ca="1" si="61"/>
        <v>0.39155076957056667</v>
      </c>
      <c r="C430" s="201">
        <f t="shared" ca="1" si="61"/>
        <v>0.37115507740203146</v>
      </c>
      <c r="D430" s="201">
        <f t="shared" ca="1" si="61"/>
        <v>0.41855391500348438</v>
      </c>
      <c r="E430" s="202">
        <f t="shared" ca="1" si="62"/>
        <v>10500000</v>
      </c>
      <c r="F430" s="203">
        <f t="shared" ca="1" si="63"/>
        <v>0.03</v>
      </c>
      <c r="G430" s="204">
        <f t="shared" ca="1" si="64"/>
        <v>315000</v>
      </c>
      <c r="H430" s="205">
        <f t="shared" ca="1" si="72"/>
        <v>203.5</v>
      </c>
      <c r="I430" s="206">
        <f t="shared" ca="1" si="65"/>
        <v>64102500</v>
      </c>
      <c r="J430" s="206">
        <f t="shared" ca="1" si="66"/>
        <v>25200000</v>
      </c>
      <c r="K430" s="207">
        <f t="shared" si="59"/>
        <v>14000000</v>
      </c>
      <c r="L430" s="207">
        <f t="shared" si="60"/>
        <v>2000000</v>
      </c>
      <c r="M430" s="208">
        <f t="shared" ca="1" si="67"/>
        <v>22902500</v>
      </c>
      <c r="N430" s="208">
        <f t="shared" ca="1" si="68"/>
        <v>4809525</v>
      </c>
      <c r="O430" s="208">
        <f t="shared" ca="1" si="69"/>
        <v>18092975</v>
      </c>
      <c r="P430" s="208">
        <f t="shared" ca="1" si="70"/>
        <v>20092975</v>
      </c>
      <c r="Q430" s="209">
        <f t="shared" ca="1" si="71"/>
        <v>80841992.53007336</v>
      </c>
    </row>
    <row r="431" spans="1:17" x14ac:dyDescent="0.25">
      <c r="A431" s="112">
        <v>298</v>
      </c>
      <c r="B431" s="201">
        <f t="shared" ca="1" si="61"/>
        <v>0.74511113829196518</v>
      </c>
      <c r="C431" s="201">
        <f t="shared" ca="1" si="61"/>
        <v>0.11280209160237731</v>
      </c>
      <c r="D431" s="201">
        <f t="shared" ca="1" si="61"/>
        <v>0.5252129982778323</v>
      </c>
      <c r="E431" s="202">
        <f t="shared" ca="1" si="62"/>
        <v>10500000</v>
      </c>
      <c r="F431" s="203">
        <f t="shared" ca="1" si="63"/>
        <v>0.02</v>
      </c>
      <c r="G431" s="204">
        <f t="shared" ca="1" si="64"/>
        <v>210000</v>
      </c>
      <c r="H431" s="205">
        <f t="shared" ca="1" si="72"/>
        <v>197.5</v>
      </c>
      <c r="I431" s="206">
        <f t="shared" ca="1" si="65"/>
        <v>41475000</v>
      </c>
      <c r="J431" s="206">
        <f t="shared" ca="1" si="66"/>
        <v>16800000</v>
      </c>
      <c r="K431" s="207">
        <f t="shared" si="59"/>
        <v>14000000</v>
      </c>
      <c r="L431" s="207">
        <f t="shared" si="60"/>
        <v>2000000</v>
      </c>
      <c r="M431" s="208">
        <f t="shared" ca="1" si="67"/>
        <v>8675000</v>
      </c>
      <c r="N431" s="208">
        <f t="shared" ca="1" si="68"/>
        <v>1821750</v>
      </c>
      <c r="O431" s="208">
        <f t="shared" ca="1" si="69"/>
        <v>6853250</v>
      </c>
      <c r="P431" s="208">
        <f t="shared" ca="1" si="70"/>
        <v>8853250</v>
      </c>
      <c r="Q431" s="209">
        <f t="shared" ca="1" si="71"/>
        <v>24432413.336843953</v>
      </c>
    </row>
    <row r="432" spans="1:17" x14ac:dyDescent="0.25">
      <c r="A432" s="112">
        <v>299</v>
      </c>
      <c r="B432" s="201">
        <f t="shared" ca="1" si="61"/>
        <v>0.48141854881862622</v>
      </c>
      <c r="C432" s="201">
        <f t="shared" ca="1" si="61"/>
        <v>0.51561884944804648</v>
      </c>
      <c r="D432" s="201">
        <f t="shared" ca="1" si="61"/>
        <v>5.1758660296809422E-2</v>
      </c>
      <c r="E432" s="202">
        <f t="shared" ca="1" si="62"/>
        <v>10500000</v>
      </c>
      <c r="F432" s="203">
        <f t="shared" ca="1" si="63"/>
        <v>0.03</v>
      </c>
      <c r="G432" s="204">
        <f t="shared" ca="1" si="64"/>
        <v>315000</v>
      </c>
      <c r="H432" s="205">
        <f t="shared" ca="1" si="72"/>
        <v>203.5</v>
      </c>
      <c r="I432" s="206">
        <f t="shared" ca="1" si="65"/>
        <v>64102500</v>
      </c>
      <c r="J432" s="206">
        <f t="shared" ca="1" si="66"/>
        <v>25200000</v>
      </c>
      <c r="K432" s="207">
        <f t="shared" si="59"/>
        <v>14000000</v>
      </c>
      <c r="L432" s="207">
        <f t="shared" si="60"/>
        <v>2000000</v>
      </c>
      <c r="M432" s="208">
        <f t="shared" ca="1" si="67"/>
        <v>22902500</v>
      </c>
      <c r="N432" s="208">
        <f t="shared" ca="1" si="68"/>
        <v>4809525</v>
      </c>
      <c r="O432" s="208">
        <f t="shared" ca="1" si="69"/>
        <v>18092975</v>
      </c>
      <c r="P432" s="208">
        <f t="shared" ca="1" si="70"/>
        <v>20092975</v>
      </c>
      <c r="Q432" s="209">
        <f t="shared" ca="1" si="71"/>
        <v>80841992.53007336</v>
      </c>
    </row>
    <row r="433" spans="1:17" x14ac:dyDescent="0.25">
      <c r="A433" s="112">
        <v>300</v>
      </c>
      <c r="B433" s="201">
        <f t="shared" ca="1" si="61"/>
        <v>0.11583404803702169</v>
      </c>
      <c r="C433" s="201">
        <f t="shared" ca="1" si="61"/>
        <v>0.57357850516742503</v>
      </c>
      <c r="D433" s="201">
        <f t="shared" ca="1" si="61"/>
        <v>0.85582345530538873</v>
      </c>
      <c r="E433" s="202">
        <f t="shared" ca="1" si="62"/>
        <v>10000000</v>
      </c>
      <c r="F433" s="203">
        <f t="shared" ca="1" si="63"/>
        <v>0.03</v>
      </c>
      <c r="G433" s="204">
        <f t="shared" ca="1" si="64"/>
        <v>300000</v>
      </c>
      <c r="H433" s="205">
        <f t="shared" ca="1" si="72"/>
        <v>197</v>
      </c>
      <c r="I433" s="206">
        <f t="shared" ca="1" si="65"/>
        <v>59100000</v>
      </c>
      <c r="J433" s="206">
        <f t="shared" ca="1" si="66"/>
        <v>24000000</v>
      </c>
      <c r="K433" s="207">
        <f t="shared" si="59"/>
        <v>14000000</v>
      </c>
      <c r="L433" s="207">
        <f t="shared" si="60"/>
        <v>2000000</v>
      </c>
      <c r="M433" s="208">
        <f t="shared" ca="1" si="67"/>
        <v>19100000</v>
      </c>
      <c r="N433" s="208">
        <f t="shared" ca="1" si="68"/>
        <v>4011000</v>
      </c>
      <c r="O433" s="208">
        <f t="shared" ca="1" si="69"/>
        <v>15089000</v>
      </c>
      <c r="P433" s="208">
        <f t="shared" ca="1" si="70"/>
        <v>17089000</v>
      </c>
      <c r="Q433" s="209">
        <f t="shared" ca="1" si="71"/>
        <v>65765737.047222897</v>
      </c>
    </row>
    <row r="434" spans="1:17" x14ac:dyDescent="0.25">
      <c r="A434" s="112">
        <v>301</v>
      </c>
      <c r="B434" s="201">
        <f t="shared" ca="1" si="61"/>
        <v>0.51908928368231455</v>
      </c>
      <c r="C434" s="201">
        <f t="shared" ca="1" si="61"/>
        <v>0.85354342048371024</v>
      </c>
      <c r="D434" s="201">
        <f t="shared" ca="1" si="61"/>
        <v>3.1445683714400818E-2</v>
      </c>
      <c r="E434" s="202">
        <f t="shared" ca="1" si="62"/>
        <v>10500000</v>
      </c>
      <c r="F434" s="203">
        <f t="shared" ca="1" si="63"/>
        <v>0.05</v>
      </c>
      <c r="G434" s="204">
        <f t="shared" ca="1" si="64"/>
        <v>525000</v>
      </c>
      <c r="H434" s="205">
        <f t="shared" ca="1" si="72"/>
        <v>203.5</v>
      </c>
      <c r="I434" s="206">
        <f t="shared" ca="1" si="65"/>
        <v>106837500</v>
      </c>
      <c r="J434" s="206">
        <f t="shared" ca="1" si="66"/>
        <v>42000000</v>
      </c>
      <c r="K434" s="207">
        <f t="shared" si="59"/>
        <v>14000000</v>
      </c>
      <c r="L434" s="207">
        <f t="shared" si="60"/>
        <v>2000000</v>
      </c>
      <c r="M434" s="208">
        <f t="shared" ca="1" si="67"/>
        <v>48837500</v>
      </c>
      <c r="N434" s="208">
        <f t="shared" ca="1" si="68"/>
        <v>10255875</v>
      </c>
      <c r="O434" s="208">
        <f t="shared" ca="1" si="69"/>
        <v>38581625</v>
      </c>
      <c r="P434" s="208">
        <f t="shared" ca="1" si="70"/>
        <v>40581625</v>
      </c>
      <c r="Q434" s="209">
        <f t="shared" ca="1" si="71"/>
        <v>183669786.33618161</v>
      </c>
    </row>
    <row r="435" spans="1:17" x14ac:dyDescent="0.25">
      <c r="A435" s="112">
        <v>302</v>
      </c>
      <c r="B435" s="201">
        <f t="shared" ca="1" si="61"/>
        <v>0.23140923209262865</v>
      </c>
      <c r="C435" s="201">
        <f t="shared" ca="1" si="61"/>
        <v>7.0972022698717052E-2</v>
      </c>
      <c r="D435" s="201">
        <f t="shared" ca="1" si="61"/>
        <v>0.14889065953287151</v>
      </c>
      <c r="E435" s="202">
        <f t="shared" ca="1" si="62"/>
        <v>10500000</v>
      </c>
      <c r="F435" s="203">
        <f t="shared" ca="1" si="63"/>
        <v>0.01</v>
      </c>
      <c r="G435" s="204">
        <f t="shared" ca="1" si="64"/>
        <v>105000</v>
      </c>
      <c r="H435" s="205">
        <f t="shared" ca="1" si="72"/>
        <v>203.5</v>
      </c>
      <c r="I435" s="206">
        <f t="shared" ca="1" si="65"/>
        <v>21367500</v>
      </c>
      <c r="J435" s="206">
        <f t="shared" ca="1" si="66"/>
        <v>8400000</v>
      </c>
      <c r="K435" s="207">
        <f t="shared" si="59"/>
        <v>14000000</v>
      </c>
      <c r="L435" s="207">
        <f t="shared" si="60"/>
        <v>2000000</v>
      </c>
      <c r="M435" s="208">
        <f t="shared" ca="1" si="67"/>
        <v>-3032500</v>
      </c>
      <c r="N435" s="208">
        <f t="shared" ca="1" si="68"/>
        <v>-636825</v>
      </c>
      <c r="O435" s="208">
        <f t="shared" ca="1" si="69"/>
        <v>-2395675</v>
      </c>
      <c r="P435" s="208">
        <f t="shared" ca="1" si="70"/>
        <v>-395675</v>
      </c>
      <c r="Q435" s="209">
        <f t="shared" ca="1" si="71"/>
        <v>-21985801.276034873</v>
      </c>
    </row>
    <row r="436" spans="1:17" x14ac:dyDescent="0.25">
      <c r="A436" s="112">
        <v>303</v>
      </c>
      <c r="B436" s="201">
        <f t="shared" ca="1" si="61"/>
        <v>0.47518515068109268</v>
      </c>
      <c r="C436" s="201">
        <f t="shared" ca="1" si="61"/>
        <v>0.37336790583633395</v>
      </c>
      <c r="D436" s="201">
        <f t="shared" ca="1" si="61"/>
        <v>0.14161336576694139</v>
      </c>
      <c r="E436" s="202">
        <f t="shared" ca="1" si="62"/>
        <v>10500000</v>
      </c>
      <c r="F436" s="203">
        <f t="shared" ca="1" si="63"/>
        <v>0.03</v>
      </c>
      <c r="G436" s="204">
        <f t="shared" ca="1" si="64"/>
        <v>315000</v>
      </c>
      <c r="H436" s="205">
        <f t="shared" ca="1" si="72"/>
        <v>203.5</v>
      </c>
      <c r="I436" s="206">
        <f t="shared" ca="1" si="65"/>
        <v>64102500</v>
      </c>
      <c r="J436" s="206">
        <f t="shared" ca="1" si="66"/>
        <v>25200000</v>
      </c>
      <c r="K436" s="207">
        <f t="shared" si="59"/>
        <v>14000000</v>
      </c>
      <c r="L436" s="207">
        <f t="shared" si="60"/>
        <v>2000000</v>
      </c>
      <c r="M436" s="208">
        <f t="shared" ca="1" si="67"/>
        <v>22902500</v>
      </c>
      <c r="N436" s="208">
        <f t="shared" ca="1" si="68"/>
        <v>4809525</v>
      </c>
      <c r="O436" s="208">
        <f t="shared" ca="1" si="69"/>
        <v>18092975</v>
      </c>
      <c r="P436" s="208">
        <f t="shared" ca="1" si="70"/>
        <v>20092975</v>
      </c>
      <c r="Q436" s="209">
        <f t="shared" ca="1" si="71"/>
        <v>80841992.53007336</v>
      </c>
    </row>
    <row r="437" spans="1:17" x14ac:dyDescent="0.25">
      <c r="A437" s="112">
        <v>304</v>
      </c>
      <c r="B437" s="201">
        <f t="shared" ca="1" si="61"/>
        <v>0.6001748461923887</v>
      </c>
      <c r="C437" s="201">
        <f t="shared" ca="1" si="61"/>
        <v>0.64635695680172822</v>
      </c>
      <c r="D437" s="201">
        <f t="shared" ca="1" si="61"/>
        <v>0.39828007379752772</v>
      </c>
      <c r="E437" s="202">
        <f t="shared" ca="1" si="62"/>
        <v>10500000</v>
      </c>
      <c r="F437" s="203">
        <f t="shared" ca="1" si="63"/>
        <v>0.04</v>
      </c>
      <c r="G437" s="204">
        <f t="shared" ca="1" si="64"/>
        <v>420000</v>
      </c>
      <c r="H437" s="205">
        <f t="shared" ca="1" si="72"/>
        <v>203.5</v>
      </c>
      <c r="I437" s="206">
        <f t="shared" ca="1" si="65"/>
        <v>85470000</v>
      </c>
      <c r="J437" s="206">
        <f t="shared" ca="1" si="66"/>
        <v>33600000</v>
      </c>
      <c r="K437" s="207">
        <f t="shared" si="59"/>
        <v>14000000</v>
      </c>
      <c r="L437" s="207">
        <f t="shared" si="60"/>
        <v>2000000</v>
      </c>
      <c r="M437" s="208">
        <f t="shared" ca="1" si="67"/>
        <v>35870000</v>
      </c>
      <c r="N437" s="208">
        <f t="shared" ca="1" si="68"/>
        <v>7532700</v>
      </c>
      <c r="O437" s="208">
        <f t="shared" ca="1" si="69"/>
        <v>28337300</v>
      </c>
      <c r="P437" s="208">
        <f t="shared" ca="1" si="70"/>
        <v>30337300</v>
      </c>
      <c r="Q437" s="209">
        <f t="shared" ca="1" si="71"/>
        <v>132255889.43312746</v>
      </c>
    </row>
    <row r="438" spans="1:17" x14ac:dyDescent="0.25">
      <c r="A438" s="112">
        <v>305</v>
      </c>
      <c r="B438" s="201">
        <f t="shared" ca="1" si="61"/>
        <v>0.50804524034262322</v>
      </c>
      <c r="C438" s="201">
        <f t="shared" ca="1" si="61"/>
        <v>0.82613529876345493</v>
      </c>
      <c r="D438" s="201">
        <f t="shared" ca="1" si="61"/>
        <v>0.8914419184062734</v>
      </c>
      <c r="E438" s="202">
        <f t="shared" ca="1" si="62"/>
        <v>10500000</v>
      </c>
      <c r="F438" s="203">
        <f t="shared" ca="1" si="63"/>
        <v>0.04</v>
      </c>
      <c r="G438" s="204">
        <f t="shared" ca="1" si="64"/>
        <v>420000</v>
      </c>
      <c r="H438" s="205">
        <f t="shared" ca="1" si="72"/>
        <v>197.5</v>
      </c>
      <c r="I438" s="206">
        <f t="shared" ca="1" si="65"/>
        <v>82950000</v>
      </c>
      <c r="J438" s="206">
        <f t="shared" ca="1" si="66"/>
        <v>33600000</v>
      </c>
      <c r="K438" s="207">
        <f t="shared" si="59"/>
        <v>14000000</v>
      </c>
      <c r="L438" s="207">
        <f t="shared" si="60"/>
        <v>2000000</v>
      </c>
      <c r="M438" s="208">
        <f t="shared" ca="1" si="67"/>
        <v>33350000</v>
      </c>
      <c r="N438" s="208">
        <f t="shared" ca="1" si="68"/>
        <v>7003500</v>
      </c>
      <c r="O438" s="208">
        <f t="shared" ca="1" si="69"/>
        <v>26346500</v>
      </c>
      <c r="P438" s="208">
        <f t="shared" ca="1" si="70"/>
        <v>28346500</v>
      </c>
      <c r="Q438" s="209">
        <f t="shared" ca="1" si="71"/>
        <v>122264524.85277689</v>
      </c>
    </row>
    <row r="439" spans="1:17" x14ac:dyDescent="0.25">
      <c r="A439" s="112">
        <v>306</v>
      </c>
      <c r="B439" s="201">
        <f t="shared" ca="1" si="61"/>
        <v>4.8093275974066096E-2</v>
      </c>
      <c r="C439" s="201">
        <f t="shared" ca="1" si="61"/>
        <v>0.96174941777249212</v>
      </c>
      <c r="D439" s="201">
        <f t="shared" ca="1" si="61"/>
        <v>0.89549264053092348</v>
      </c>
      <c r="E439" s="202">
        <f t="shared" ca="1" si="62"/>
        <v>10000000</v>
      </c>
      <c r="F439" s="203">
        <f t="shared" ca="1" si="63"/>
        <v>0.08</v>
      </c>
      <c r="G439" s="204">
        <f t="shared" ca="1" si="64"/>
        <v>800000</v>
      </c>
      <c r="H439" s="205">
        <f t="shared" ca="1" si="72"/>
        <v>197</v>
      </c>
      <c r="I439" s="206">
        <f t="shared" ca="1" si="65"/>
        <v>157600000</v>
      </c>
      <c r="J439" s="206">
        <f t="shared" ca="1" si="66"/>
        <v>64000000</v>
      </c>
      <c r="K439" s="207">
        <f t="shared" si="59"/>
        <v>14000000</v>
      </c>
      <c r="L439" s="207">
        <f t="shared" si="60"/>
        <v>2000000</v>
      </c>
      <c r="M439" s="208">
        <f t="shared" ca="1" si="67"/>
        <v>77600000</v>
      </c>
      <c r="N439" s="208">
        <f t="shared" ca="1" si="68"/>
        <v>16296000</v>
      </c>
      <c r="O439" s="208">
        <f t="shared" ca="1" si="69"/>
        <v>61304000</v>
      </c>
      <c r="P439" s="208">
        <f t="shared" ca="1" si="70"/>
        <v>63304000</v>
      </c>
      <c r="Q439" s="209">
        <f t="shared" ca="1" si="71"/>
        <v>297708129.09107602</v>
      </c>
    </row>
    <row r="440" spans="1:17" x14ac:dyDescent="0.25">
      <c r="A440" s="112">
        <v>307</v>
      </c>
      <c r="B440" s="201">
        <f t="shared" ca="1" si="61"/>
        <v>0.5586579518588517</v>
      </c>
      <c r="C440" s="201">
        <f t="shared" ca="1" si="61"/>
        <v>0.72652054444622161</v>
      </c>
      <c r="D440" s="201">
        <f t="shared" ca="1" si="61"/>
        <v>0.98055323093148383</v>
      </c>
      <c r="E440" s="202">
        <f t="shared" ca="1" si="62"/>
        <v>10500000</v>
      </c>
      <c r="F440" s="203">
        <f t="shared" ca="1" si="63"/>
        <v>0.04</v>
      </c>
      <c r="G440" s="204">
        <f t="shared" ca="1" si="64"/>
        <v>420000</v>
      </c>
      <c r="H440" s="205">
        <f t="shared" ca="1" si="72"/>
        <v>197.5</v>
      </c>
      <c r="I440" s="206">
        <f t="shared" ca="1" si="65"/>
        <v>82950000</v>
      </c>
      <c r="J440" s="206">
        <f t="shared" ca="1" si="66"/>
        <v>33600000</v>
      </c>
      <c r="K440" s="207">
        <f t="shared" si="59"/>
        <v>14000000</v>
      </c>
      <c r="L440" s="207">
        <f t="shared" si="60"/>
        <v>2000000</v>
      </c>
      <c r="M440" s="208">
        <f t="shared" ca="1" si="67"/>
        <v>33350000</v>
      </c>
      <c r="N440" s="208">
        <f t="shared" ca="1" si="68"/>
        <v>7003500</v>
      </c>
      <c r="O440" s="208">
        <f t="shared" ca="1" si="69"/>
        <v>26346500</v>
      </c>
      <c r="P440" s="208">
        <f t="shared" ca="1" si="70"/>
        <v>28346500</v>
      </c>
      <c r="Q440" s="209">
        <f t="shared" ca="1" si="71"/>
        <v>122264524.85277689</v>
      </c>
    </row>
    <row r="441" spans="1:17" x14ac:dyDescent="0.25">
      <c r="A441" s="112">
        <v>308</v>
      </c>
      <c r="B441" s="201">
        <f t="shared" ca="1" si="61"/>
        <v>0.2982209889330788</v>
      </c>
      <c r="C441" s="201">
        <f t="shared" ca="1" si="61"/>
        <v>4.9162442703598486E-2</v>
      </c>
      <c r="D441" s="201">
        <f t="shared" ca="1" si="61"/>
        <v>0.39591388613627099</v>
      </c>
      <c r="E441" s="202">
        <f t="shared" ca="1" si="62"/>
        <v>10500000</v>
      </c>
      <c r="F441" s="203">
        <f t="shared" ca="1" si="63"/>
        <v>0.01</v>
      </c>
      <c r="G441" s="204">
        <f t="shared" ca="1" si="64"/>
        <v>105000</v>
      </c>
      <c r="H441" s="205">
        <f t="shared" ca="1" si="72"/>
        <v>203.5</v>
      </c>
      <c r="I441" s="206">
        <f t="shared" ca="1" si="65"/>
        <v>21367500</v>
      </c>
      <c r="J441" s="206">
        <f t="shared" ca="1" si="66"/>
        <v>8400000</v>
      </c>
      <c r="K441" s="207">
        <f t="shared" si="59"/>
        <v>14000000</v>
      </c>
      <c r="L441" s="207">
        <f t="shared" si="60"/>
        <v>2000000</v>
      </c>
      <c r="M441" s="208">
        <f t="shared" ca="1" si="67"/>
        <v>-3032500</v>
      </c>
      <c r="N441" s="208">
        <f t="shared" ca="1" si="68"/>
        <v>-636825</v>
      </c>
      <c r="O441" s="208">
        <f t="shared" ca="1" si="69"/>
        <v>-2395675</v>
      </c>
      <c r="P441" s="208">
        <f t="shared" ca="1" si="70"/>
        <v>-395675</v>
      </c>
      <c r="Q441" s="209">
        <f t="shared" ca="1" si="71"/>
        <v>-21985801.276034873</v>
      </c>
    </row>
    <row r="442" spans="1:17" x14ac:dyDescent="0.25">
      <c r="A442" s="112">
        <v>309</v>
      </c>
      <c r="B442" s="201">
        <f t="shared" ca="1" si="61"/>
        <v>0.96969944995498536</v>
      </c>
      <c r="C442" s="201">
        <f t="shared" ca="1" si="61"/>
        <v>0.51027395523418084</v>
      </c>
      <c r="D442" s="201">
        <f t="shared" ca="1" si="61"/>
        <v>0.40441537729240284</v>
      </c>
      <c r="E442" s="202">
        <f t="shared" ca="1" si="62"/>
        <v>11000000</v>
      </c>
      <c r="F442" s="203">
        <f t="shared" ca="1" si="63"/>
        <v>0.03</v>
      </c>
      <c r="G442" s="204">
        <f t="shared" ca="1" si="64"/>
        <v>330000</v>
      </c>
      <c r="H442" s="205">
        <f t="shared" ca="1" si="72"/>
        <v>204</v>
      </c>
      <c r="I442" s="206">
        <f t="shared" ca="1" si="65"/>
        <v>67320000</v>
      </c>
      <c r="J442" s="206">
        <f t="shared" ca="1" si="66"/>
        <v>26400000</v>
      </c>
      <c r="K442" s="207">
        <f t="shared" si="59"/>
        <v>14000000</v>
      </c>
      <c r="L442" s="207">
        <f t="shared" si="60"/>
        <v>2000000</v>
      </c>
      <c r="M442" s="208">
        <f t="shared" ca="1" si="67"/>
        <v>24920000</v>
      </c>
      <c r="N442" s="208">
        <f t="shared" ca="1" si="68"/>
        <v>5233200</v>
      </c>
      <c r="O442" s="208">
        <f t="shared" ca="1" si="69"/>
        <v>19686800</v>
      </c>
      <c r="P442" s="208">
        <f t="shared" ca="1" si="70"/>
        <v>21686800</v>
      </c>
      <c r="Q442" s="209">
        <f t="shared" ca="1" si="71"/>
        <v>88841031.435175478</v>
      </c>
    </row>
    <row r="443" spans="1:17" x14ac:dyDescent="0.25">
      <c r="A443" s="112">
        <v>310</v>
      </c>
      <c r="B443" s="201">
        <f t="shared" ca="1" si="61"/>
        <v>0.4992610626403422</v>
      </c>
      <c r="C443" s="201">
        <f t="shared" ca="1" si="61"/>
        <v>0.88414231733310744</v>
      </c>
      <c r="D443" s="201">
        <f t="shared" ca="1" si="61"/>
        <v>0.43364697579388267</v>
      </c>
      <c r="E443" s="202">
        <f t="shared" ca="1" si="62"/>
        <v>10500000</v>
      </c>
      <c r="F443" s="203">
        <f t="shared" ca="1" si="63"/>
        <v>0.05</v>
      </c>
      <c r="G443" s="204">
        <f t="shared" ca="1" si="64"/>
        <v>525000</v>
      </c>
      <c r="H443" s="205">
        <f t="shared" ca="1" si="72"/>
        <v>203.5</v>
      </c>
      <c r="I443" s="206">
        <f t="shared" ca="1" si="65"/>
        <v>106837500</v>
      </c>
      <c r="J443" s="206">
        <f t="shared" ca="1" si="66"/>
        <v>42000000</v>
      </c>
      <c r="K443" s="207">
        <f t="shared" si="59"/>
        <v>14000000</v>
      </c>
      <c r="L443" s="207">
        <f t="shared" si="60"/>
        <v>2000000</v>
      </c>
      <c r="M443" s="208">
        <f t="shared" ca="1" si="67"/>
        <v>48837500</v>
      </c>
      <c r="N443" s="208">
        <f t="shared" ca="1" si="68"/>
        <v>10255875</v>
      </c>
      <c r="O443" s="208">
        <f t="shared" ca="1" si="69"/>
        <v>38581625</v>
      </c>
      <c r="P443" s="208">
        <f t="shared" ca="1" si="70"/>
        <v>40581625</v>
      </c>
      <c r="Q443" s="209">
        <f t="shared" ca="1" si="71"/>
        <v>183669786.33618161</v>
      </c>
    </row>
    <row r="444" spans="1:17" x14ac:dyDescent="0.25">
      <c r="A444" s="112">
        <v>311</v>
      </c>
      <c r="B444" s="201">
        <f t="shared" ca="1" si="61"/>
        <v>0.78550457206520052</v>
      </c>
      <c r="C444" s="201">
        <f t="shared" ca="1" si="61"/>
        <v>0.70166331293558315</v>
      </c>
      <c r="D444" s="201">
        <f t="shared" ca="1" si="61"/>
        <v>0.34550056869209989</v>
      </c>
      <c r="E444" s="202">
        <f t="shared" ca="1" si="62"/>
        <v>10500000</v>
      </c>
      <c r="F444" s="203">
        <f t="shared" ca="1" si="63"/>
        <v>0.04</v>
      </c>
      <c r="G444" s="204">
        <f t="shared" ca="1" si="64"/>
        <v>420000</v>
      </c>
      <c r="H444" s="205">
        <f t="shared" ca="1" si="72"/>
        <v>203.5</v>
      </c>
      <c r="I444" s="206">
        <f t="shared" ca="1" si="65"/>
        <v>85470000</v>
      </c>
      <c r="J444" s="206">
        <f t="shared" ca="1" si="66"/>
        <v>33600000</v>
      </c>
      <c r="K444" s="207">
        <f t="shared" si="59"/>
        <v>14000000</v>
      </c>
      <c r="L444" s="207">
        <f t="shared" si="60"/>
        <v>2000000</v>
      </c>
      <c r="M444" s="208">
        <f t="shared" ca="1" si="67"/>
        <v>35870000</v>
      </c>
      <c r="N444" s="208">
        <f t="shared" ca="1" si="68"/>
        <v>7532700</v>
      </c>
      <c r="O444" s="208">
        <f t="shared" ca="1" si="69"/>
        <v>28337300</v>
      </c>
      <c r="P444" s="208">
        <f t="shared" ca="1" si="70"/>
        <v>30337300</v>
      </c>
      <c r="Q444" s="209">
        <f t="shared" ca="1" si="71"/>
        <v>132255889.43312746</v>
      </c>
    </row>
    <row r="445" spans="1:17" x14ac:dyDescent="0.25">
      <c r="A445" s="112">
        <v>312</v>
      </c>
      <c r="B445" s="201">
        <f t="shared" ca="1" si="61"/>
        <v>8.9037031221072094E-2</v>
      </c>
      <c r="C445" s="201">
        <f t="shared" ca="1" si="61"/>
        <v>0.73111689349501296</v>
      </c>
      <c r="D445" s="201">
        <f t="shared" ca="1" si="61"/>
        <v>9.8420123035489748E-2</v>
      </c>
      <c r="E445" s="202">
        <f t="shared" ca="1" si="62"/>
        <v>10000000</v>
      </c>
      <c r="F445" s="203">
        <f t="shared" ca="1" si="63"/>
        <v>0.04</v>
      </c>
      <c r="G445" s="204">
        <f t="shared" ca="1" si="64"/>
        <v>400000</v>
      </c>
      <c r="H445" s="205">
        <f t="shared" ca="1" si="72"/>
        <v>203</v>
      </c>
      <c r="I445" s="206">
        <f t="shared" ca="1" si="65"/>
        <v>81200000</v>
      </c>
      <c r="J445" s="206">
        <f t="shared" ca="1" si="66"/>
        <v>32000000</v>
      </c>
      <c r="K445" s="207">
        <f t="shared" si="59"/>
        <v>14000000</v>
      </c>
      <c r="L445" s="207">
        <f t="shared" si="60"/>
        <v>2000000</v>
      </c>
      <c r="M445" s="208">
        <f t="shared" ca="1" si="67"/>
        <v>33200000</v>
      </c>
      <c r="N445" s="208">
        <f t="shared" ca="1" si="68"/>
        <v>6972000</v>
      </c>
      <c r="O445" s="208">
        <f t="shared" ca="1" si="69"/>
        <v>26228000</v>
      </c>
      <c r="P445" s="208">
        <f t="shared" ca="1" si="70"/>
        <v>28228000</v>
      </c>
      <c r="Q445" s="209">
        <f t="shared" ca="1" si="71"/>
        <v>121669800.77061313</v>
      </c>
    </row>
    <row r="446" spans="1:17" x14ac:dyDescent="0.25">
      <c r="A446" s="112">
        <v>313</v>
      </c>
      <c r="B446" s="201">
        <f t="shared" ca="1" si="61"/>
        <v>0.29118293371636594</v>
      </c>
      <c r="C446" s="201">
        <f t="shared" ca="1" si="61"/>
        <v>0.35059120360848095</v>
      </c>
      <c r="D446" s="201">
        <f t="shared" ca="1" si="61"/>
        <v>0.16966796973164278</v>
      </c>
      <c r="E446" s="202">
        <f t="shared" ca="1" si="62"/>
        <v>10500000</v>
      </c>
      <c r="F446" s="203">
        <f t="shared" ca="1" si="63"/>
        <v>0.03</v>
      </c>
      <c r="G446" s="204">
        <f t="shared" ca="1" si="64"/>
        <v>315000</v>
      </c>
      <c r="H446" s="205">
        <f t="shared" ca="1" si="72"/>
        <v>203.5</v>
      </c>
      <c r="I446" s="206">
        <f t="shared" ca="1" si="65"/>
        <v>64102500</v>
      </c>
      <c r="J446" s="206">
        <f t="shared" ca="1" si="66"/>
        <v>25200000</v>
      </c>
      <c r="K446" s="207">
        <f t="shared" si="59"/>
        <v>14000000</v>
      </c>
      <c r="L446" s="207">
        <f t="shared" si="60"/>
        <v>2000000</v>
      </c>
      <c r="M446" s="208">
        <f t="shared" ca="1" si="67"/>
        <v>22902500</v>
      </c>
      <c r="N446" s="208">
        <f t="shared" ca="1" si="68"/>
        <v>4809525</v>
      </c>
      <c r="O446" s="208">
        <f t="shared" ca="1" si="69"/>
        <v>18092975</v>
      </c>
      <c r="P446" s="208">
        <f t="shared" ca="1" si="70"/>
        <v>20092975</v>
      </c>
      <c r="Q446" s="209">
        <f t="shared" ca="1" si="71"/>
        <v>80841992.53007336</v>
      </c>
    </row>
    <row r="447" spans="1:17" x14ac:dyDescent="0.25">
      <c r="A447" s="112">
        <v>314</v>
      </c>
      <c r="B447" s="201">
        <f t="shared" ca="1" si="61"/>
        <v>0.29943120532634659</v>
      </c>
      <c r="C447" s="201">
        <f t="shared" ca="1" si="61"/>
        <v>4.8250226135303276E-2</v>
      </c>
      <c r="D447" s="201">
        <f t="shared" ca="1" si="61"/>
        <v>0.75537658907211624</v>
      </c>
      <c r="E447" s="202">
        <f t="shared" ca="1" si="62"/>
        <v>10500000</v>
      </c>
      <c r="F447" s="203">
        <f t="shared" ca="1" si="63"/>
        <v>0.01</v>
      </c>
      <c r="G447" s="204">
        <f t="shared" ca="1" si="64"/>
        <v>105000</v>
      </c>
      <c r="H447" s="205">
        <f t="shared" ca="1" si="72"/>
        <v>197.5</v>
      </c>
      <c r="I447" s="206">
        <f t="shared" ca="1" si="65"/>
        <v>20737500</v>
      </c>
      <c r="J447" s="206">
        <f t="shared" ca="1" si="66"/>
        <v>8400000</v>
      </c>
      <c r="K447" s="207">
        <f t="shared" si="59"/>
        <v>14000000</v>
      </c>
      <c r="L447" s="207">
        <f t="shared" si="60"/>
        <v>2000000</v>
      </c>
      <c r="M447" s="208">
        <f t="shared" ca="1" si="67"/>
        <v>-3662500</v>
      </c>
      <c r="N447" s="208">
        <f t="shared" ca="1" si="68"/>
        <v>-769125</v>
      </c>
      <c r="O447" s="208">
        <f t="shared" ca="1" si="69"/>
        <v>-2893375</v>
      </c>
      <c r="P447" s="208">
        <f t="shared" ca="1" si="70"/>
        <v>-893375</v>
      </c>
      <c r="Q447" s="209">
        <f t="shared" ca="1" si="71"/>
        <v>-24483642.421122521</v>
      </c>
    </row>
    <row r="448" spans="1:17" x14ac:dyDescent="0.25">
      <c r="A448" s="112">
        <v>315</v>
      </c>
      <c r="B448" s="201">
        <f t="shared" ca="1" si="61"/>
        <v>0.25895513722056485</v>
      </c>
      <c r="C448" s="201">
        <f t="shared" ca="1" si="61"/>
        <v>0.75093018026727232</v>
      </c>
      <c r="D448" s="201">
        <f t="shared" ca="1" si="61"/>
        <v>0.37357767782015194</v>
      </c>
      <c r="E448" s="202">
        <f t="shared" ca="1" si="62"/>
        <v>10500000</v>
      </c>
      <c r="F448" s="203">
        <f t="shared" ca="1" si="63"/>
        <v>0.04</v>
      </c>
      <c r="G448" s="204">
        <f t="shared" ca="1" si="64"/>
        <v>420000</v>
      </c>
      <c r="H448" s="205">
        <f t="shared" ca="1" si="72"/>
        <v>203.5</v>
      </c>
      <c r="I448" s="206">
        <f t="shared" ca="1" si="65"/>
        <v>85470000</v>
      </c>
      <c r="J448" s="206">
        <f t="shared" ca="1" si="66"/>
        <v>33600000</v>
      </c>
      <c r="K448" s="207">
        <f t="shared" si="59"/>
        <v>14000000</v>
      </c>
      <c r="L448" s="207">
        <f t="shared" si="60"/>
        <v>2000000</v>
      </c>
      <c r="M448" s="208">
        <f t="shared" ca="1" si="67"/>
        <v>35870000</v>
      </c>
      <c r="N448" s="208">
        <f t="shared" ca="1" si="68"/>
        <v>7532700</v>
      </c>
      <c r="O448" s="208">
        <f t="shared" ca="1" si="69"/>
        <v>28337300</v>
      </c>
      <c r="P448" s="208">
        <f t="shared" ca="1" si="70"/>
        <v>30337300</v>
      </c>
      <c r="Q448" s="209">
        <f t="shared" ca="1" si="71"/>
        <v>132255889.43312746</v>
      </c>
    </row>
    <row r="449" spans="1:17" x14ac:dyDescent="0.25">
      <c r="A449" s="112">
        <v>316</v>
      </c>
      <c r="B449" s="201">
        <f t="shared" ca="1" si="61"/>
        <v>0.4994834200924918</v>
      </c>
      <c r="C449" s="201">
        <f t="shared" ca="1" si="61"/>
        <v>0.49491327732104562</v>
      </c>
      <c r="D449" s="201">
        <f t="shared" ca="1" si="61"/>
        <v>0.36462421260460631</v>
      </c>
      <c r="E449" s="202">
        <f t="shared" ca="1" si="62"/>
        <v>10500000</v>
      </c>
      <c r="F449" s="203">
        <f t="shared" ca="1" si="63"/>
        <v>0.03</v>
      </c>
      <c r="G449" s="204">
        <f t="shared" ca="1" si="64"/>
        <v>315000</v>
      </c>
      <c r="H449" s="205">
        <f t="shared" ca="1" si="72"/>
        <v>203.5</v>
      </c>
      <c r="I449" s="206">
        <f t="shared" ca="1" si="65"/>
        <v>64102500</v>
      </c>
      <c r="J449" s="206">
        <f t="shared" ca="1" si="66"/>
        <v>25200000</v>
      </c>
      <c r="K449" s="207">
        <f t="shared" si="59"/>
        <v>14000000</v>
      </c>
      <c r="L449" s="207">
        <f t="shared" si="60"/>
        <v>2000000</v>
      </c>
      <c r="M449" s="208">
        <f t="shared" ca="1" si="67"/>
        <v>22902500</v>
      </c>
      <c r="N449" s="208">
        <f t="shared" ca="1" si="68"/>
        <v>4809525</v>
      </c>
      <c r="O449" s="208">
        <f t="shared" ca="1" si="69"/>
        <v>18092975</v>
      </c>
      <c r="P449" s="208">
        <f t="shared" ca="1" si="70"/>
        <v>20092975</v>
      </c>
      <c r="Q449" s="209">
        <f t="shared" ca="1" si="71"/>
        <v>80841992.53007336</v>
      </c>
    </row>
    <row r="450" spans="1:17" x14ac:dyDescent="0.25">
      <c r="A450" s="112">
        <v>317</v>
      </c>
      <c r="B450" s="201">
        <f t="shared" ca="1" si="61"/>
        <v>0.43335061539486452</v>
      </c>
      <c r="C450" s="201">
        <f t="shared" ca="1" si="61"/>
        <v>0.66840476301228768</v>
      </c>
      <c r="D450" s="201">
        <f t="shared" ca="1" si="61"/>
        <v>0.80675739636348698</v>
      </c>
      <c r="E450" s="202">
        <f t="shared" ca="1" si="62"/>
        <v>10500000</v>
      </c>
      <c r="F450" s="203">
        <f t="shared" ca="1" si="63"/>
        <v>0.04</v>
      </c>
      <c r="G450" s="204">
        <f t="shared" ca="1" si="64"/>
        <v>420000</v>
      </c>
      <c r="H450" s="205">
        <f t="shared" ca="1" si="72"/>
        <v>197.5</v>
      </c>
      <c r="I450" s="206">
        <f t="shared" ca="1" si="65"/>
        <v>82950000</v>
      </c>
      <c r="J450" s="206">
        <f t="shared" ca="1" si="66"/>
        <v>33600000</v>
      </c>
      <c r="K450" s="207">
        <f t="shared" si="59"/>
        <v>14000000</v>
      </c>
      <c r="L450" s="207">
        <f t="shared" si="60"/>
        <v>2000000</v>
      </c>
      <c r="M450" s="208">
        <f t="shared" ca="1" si="67"/>
        <v>33350000</v>
      </c>
      <c r="N450" s="208">
        <f t="shared" ca="1" si="68"/>
        <v>7003500</v>
      </c>
      <c r="O450" s="208">
        <f t="shared" ca="1" si="69"/>
        <v>26346500</v>
      </c>
      <c r="P450" s="208">
        <f t="shared" ca="1" si="70"/>
        <v>28346500</v>
      </c>
      <c r="Q450" s="209">
        <f t="shared" ca="1" si="71"/>
        <v>122264524.85277689</v>
      </c>
    </row>
    <row r="451" spans="1:17" x14ac:dyDescent="0.25">
      <c r="A451" s="112">
        <v>318</v>
      </c>
      <c r="B451" s="201">
        <f t="shared" ca="1" si="61"/>
        <v>0.13820571051284669</v>
      </c>
      <c r="C451" s="201">
        <f t="shared" ca="1" si="61"/>
        <v>0.31169897062909191</v>
      </c>
      <c r="D451" s="201">
        <f t="shared" ca="1" si="61"/>
        <v>0.81836190530926523</v>
      </c>
      <c r="E451" s="202">
        <f t="shared" ca="1" si="62"/>
        <v>10000000</v>
      </c>
      <c r="F451" s="203">
        <f t="shared" ca="1" si="63"/>
        <v>0.03</v>
      </c>
      <c r="G451" s="204">
        <f t="shared" ca="1" si="64"/>
        <v>300000</v>
      </c>
      <c r="H451" s="205">
        <f t="shared" ca="1" si="72"/>
        <v>197</v>
      </c>
      <c r="I451" s="206">
        <f t="shared" ca="1" si="65"/>
        <v>59100000</v>
      </c>
      <c r="J451" s="206">
        <f t="shared" ca="1" si="66"/>
        <v>24000000</v>
      </c>
      <c r="K451" s="207">
        <f t="shared" si="59"/>
        <v>14000000</v>
      </c>
      <c r="L451" s="207">
        <f t="shared" si="60"/>
        <v>2000000</v>
      </c>
      <c r="M451" s="208">
        <f t="shared" ca="1" si="67"/>
        <v>19100000</v>
      </c>
      <c r="N451" s="208">
        <f t="shared" ca="1" si="68"/>
        <v>4011000</v>
      </c>
      <c r="O451" s="208">
        <f t="shared" ca="1" si="69"/>
        <v>15089000</v>
      </c>
      <c r="P451" s="208">
        <f t="shared" ca="1" si="70"/>
        <v>17089000</v>
      </c>
      <c r="Q451" s="209">
        <f t="shared" ca="1" si="71"/>
        <v>65765737.047222897</v>
      </c>
    </row>
    <row r="452" spans="1:17" x14ac:dyDescent="0.25">
      <c r="A452" s="112">
        <v>319</v>
      </c>
      <c r="B452" s="201">
        <f t="shared" ca="1" si="61"/>
        <v>0.45725275119059161</v>
      </c>
      <c r="C452" s="201">
        <f t="shared" ca="1" si="61"/>
        <v>0.12122215864076347</v>
      </c>
      <c r="D452" s="201">
        <f t="shared" ca="1" si="61"/>
        <v>0.41728785915413869</v>
      </c>
      <c r="E452" s="202">
        <f t="shared" ca="1" si="62"/>
        <v>10500000</v>
      </c>
      <c r="F452" s="203">
        <f t="shared" ca="1" si="63"/>
        <v>0.02</v>
      </c>
      <c r="G452" s="204">
        <f t="shared" ca="1" si="64"/>
        <v>210000</v>
      </c>
      <c r="H452" s="205">
        <f t="shared" ca="1" si="72"/>
        <v>203.5</v>
      </c>
      <c r="I452" s="206">
        <f t="shared" ca="1" si="65"/>
        <v>42735000</v>
      </c>
      <c r="J452" s="206">
        <f t="shared" ca="1" si="66"/>
        <v>16800000</v>
      </c>
      <c r="K452" s="207">
        <f t="shared" si="59"/>
        <v>14000000</v>
      </c>
      <c r="L452" s="207">
        <f t="shared" si="60"/>
        <v>2000000</v>
      </c>
      <c r="M452" s="208">
        <f t="shared" ca="1" si="67"/>
        <v>9935000</v>
      </c>
      <c r="N452" s="208">
        <f t="shared" ca="1" si="68"/>
        <v>2086350</v>
      </c>
      <c r="O452" s="208">
        <f t="shared" ca="1" si="69"/>
        <v>7848650</v>
      </c>
      <c r="P452" s="208">
        <f t="shared" ca="1" si="70"/>
        <v>9848650</v>
      </c>
      <c r="Q452" s="209">
        <f t="shared" ca="1" si="71"/>
        <v>29428095.627019241</v>
      </c>
    </row>
    <row r="453" spans="1:17" x14ac:dyDescent="0.25">
      <c r="A453" s="112">
        <v>320</v>
      </c>
      <c r="B453" s="201">
        <f t="shared" ca="1" si="61"/>
        <v>0.63622307368994235</v>
      </c>
      <c r="C453" s="201">
        <f t="shared" ca="1" si="61"/>
        <v>0.41451530296346939</v>
      </c>
      <c r="D453" s="201">
        <f t="shared" ca="1" si="61"/>
        <v>0.73256020514098996</v>
      </c>
      <c r="E453" s="202">
        <f t="shared" ca="1" si="62"/>
        <v>10500000</v>
      </c>
      <c r="F453" s="203">
        <f t="shared" ca="1" si="63"/>
        <v>0.03</v>
      </c>
      <c r="G453" s="204">
        <f t="shared" ca="1" si="64"/>
        <v>315000</v>
      </c>
      <c r="H453" s="205">
        <f t="shared" ca="1" si="72"/>
        <v>197.5</v>
      </c>
      <c r="I453" s="206">
        <f t="shared" ca="1" si="65"/>
        <v>62212500</v>
      </c>
      <c r="J453" s="206">
        <f t="shared" ca="1" si="66"/>
        <v>25200000</v>
      </c>
      <c r="K453" s="207">
        <f t="shared" si="59"/>
        <v>14000000</v>
      </c>
      <c r="L453" s="207">
        <f t="shared" si="60"/>
        <v>2000000</v>
      </c>
      <c r="M453" s="208">
        <f t="shared" ca="1" si="67"/>
        <v>21012500</v>
      </c>
      <c r="N453" s="208">
        <f t="shared" ca="1" si="68"/>
        <v>4412625</v>
      </c>
      <c r="O453" s="208">
        <f t="shared" ca="1" si="69"/>
        <v>16599875</v>
      </c>
      <c r="P453" s="208">
        <f t="shared" ca="1" si="70"/>
        <v>18599875</v>
      </c>
      <c r="Q453" s="209">
        <f t="shared" ca="1" si="71"/>
        <v>73348469.094810411</v>
      </c>
    </row>
    <row r="454" spans="1:17" x14ac:dyDescent="0.25">
      <c r="A454" s="112">
        <v>321</v>
      </c>
      <c r="B454" s="201">
        <f t="shared" ca="1" si="61"/>
        <v>0.51038122207152892</v>
      </c>
      <c r="C454" s="201">
        <f t="shared" ca="1" si="61"/>
        <v>0.39210572099328578</v>
      </c>
      <c r="D454" s="201">
        <f t="shared" ca="1" si="61"/>
        <v>0.41801442285344503</v>
      </c>
      <c r="E454" s="202">
        <f t="shared" ca="1" si="62"/>
        <v>10500000</v>
      </c>
      <c r="F454" s="203">
        <f t="shared" ca="1" si="63"/>
        <v>0.03</v>
      </c>
      <c r="G454" s="204">
        <f t="shared" ca="1" si="64"/>
        <v>315000</v>
      </c>
      <c r="H454" s="205">
        <f t="shared" ca="1" si="72"/>
        <v>203.5</v>
      </c>
      <c r="I454" s="206">
        <f t="shared" ca="1" si="65"/>
        <v>64102500</v>
      </c>
      <c r="J454" s="206">
        <f t="shared" ca="1" si="66"/>
        <v>25200000</v>
      </c>
      <c r="K454" s="207">
        <f t="shared" ref="K454:K517" si="73">$D$17</f>
        <v>14000000</v>
      </c>
      <c r="L454" s="207">
        <f t="shared" ref="L454:L517" si="74">$D$15/$D$18</f>
        <v>2000000</v>
      </c>
      <c r="M454" s="208">
        <f t="shared" ca="1" si="67"/>
        <v>22902500</v>
      </c>
      <c r="N454" s="208">
        <f t="shared" ca="1" si="68"/>
        <v>4809525</v>
      </c>
      <c r="O454" s="208">
        <f t="shared" ca="1" si="69"/>
        <v>18092975</v>
      </c>
      <c r="P454" s="208">
        <f t="shared" ca="1" si="70"/>
        <v>20092975</v>
      </c>
      <c r="Q454" s="209">
        <f t="shared" ca="1" si="71"/>
        <v>80841992.53007336</v>
      </c>
    </row>
    <row r="455" spans="1:17" x14ac:dyDescent="0.25">
      <c r="A455" s="112">
        <v>322</v>
      </c>
      <c r="B455" s="201">
        <f t="shared" ref="B455:D518" ca="1" si="75">RAND()</f>
        <v>0.54342944763274303</v>
      </c>
      <c r="C455" s="201">
        <f t="shared" ca="1" si="75"/>
        <v>0.80304335630049251</v>
      </c>
      <c r="D455" s="201">
        <f t="shared" ca="1" si="75"/>
        <v>0.34965806599384164</v>
      </c>
      <c r="E455" s="202">
        <f t="shared" ref="E455:E518" ca="1" si="76">IF(B455&lt;0.2,$D$8,IF(B455&lt;0.8,$E$8,$F$8))</f>
        <v>10500000</v>
      </c>
      <c r="F455" s="203">
        <f t="shared" ref="F455:F518" ca="1" si="77">IF(C455&lt;$D$10,$D$11,IF(C455&lt;$D$10+$E$10,$E$11,IF(C455&lt;$D$10+$E$10+$F$10,$F$11,IF(C455&lt;$D$10+$E$10+$F$10+$G$10,$G$11,IF(C455&lt;$D$10+$E$10+$F$10+$G$10+$H$10,$H$11,$I$11)))))</f>
        <v>0.04</v>
      </c>
      <c r="G455" s="204">
        <f t="shared" ref="G455:G518" ca="1" si="78">E455*F455</f>
        <v>420000</v>
      </c>
      <c r="H455" s="205">
        <f t="shared" ca="1" si="72"/>
        <v>203.5</v>
      </c>
      <c r="I455" s="206">
        <f t="shared" ref="I455:I518" ca="1" si="79">G455*H455</f>
        <v>85470000</v>
      </c>
      <c r="J455" s="206">
        <f t="shared" ref="J455:J518" ca="1" si="80">$D$16*G455</f>
        <v>33600000</v>
      </c>
      <c r="K455" s="207">
        <f t="shared" si="73"/>
        <v>14000000</v>
      </c>
      <c r="L455" s="207">
        <f t="shared" si="74"/>
        <v>2000000</v>
      </c>
      <c r="M455" s="208">
        <f t="shared" ref="M455:M518" ca="1" si="81">I455-J455-K455-L455</f>
        <v>35870000</v>
      </c>
      <c r="N455" s="208">
        <f t="shared" ref="N455:N518" ca="1" si="82">M455*$D$19</f>
        <v>7532700</v>
      </c>
      <c r="O455" s="208">
        <f t="shared" ref="O455:O518" ca="1" si="83">M455-N455</f>
        <v>28337300</v>
      </c>
      <c r="P455" s="208">
        <f t="shared" ref="P455:P518" ca="1" si="84">O455+L455</f>
        <v>30337300</v>
      </c>
      <c r="Q455" s="209">
        <f t="shared" ref="Q455:Q518" ca="1" si="85">PV($D$20,$D$18,-P455)-$D$15</f>
        <v>132255889.43312746</v>
      </c>
    </row>
    <row r="456" spans="1:17" x14ac:dyDescent="0.25">
      <c r="A456" s="112">
        <v>323</v>
      </c>
      <c r="B456" s="201">
        <f t="shared" ca="1" si="75"/>
        <v>0.86711800911616732</v>
      </c>
      <c r="C456" s="201">
        <f t="shared" ca="1" si="75"/>
        <v>0.97990073509894993</v>
      </c>
      <c r="D456" s="201">
        <f t="shared" ca="1" si="75"/>
        <v>0.17093696322202412</v>
      </c>
      <c r="E456" s="202">
        <f t="shared" ca="1" si="76"/>
        <v>11000000</v>
      </c>
      <c r="F456" s="203">
        <f t="shared" ca="1" si="77"/>
        <v>0.08</v>
      </c>
      <c r="G456" s="204">
        <f t="shared" ca="1" si="78"/>
        <v>880000</v>
      </c>
      <c r="H456" s="205">
        <f t="shared" ca="1" si="72"/>
        <v>204</v>
      </c>
      <c r="I456" s="206">
        <f t="shared" ca="1" si="79"/>
        <v>179520000</v>
      </c>
      <c r="J456" s="206">
        <f t="shared" ca="1" si="80"/>
        <v>70400000</v>
      </c>
      <c r="K456" s="207">
        <f t="shared" si="73"/>
        <v>14000000</v>
      </c>
      <c r="L456" s="207">
        <f t="shared" si="74"/>
        <v>2000000</v>
      </c>
      <c r="M456" s="208">
        <f t="shared" ca="1" si="81"/>
        <v>93120000</v>
      </c>
      <c r="N456" s="208">
        <f t="shared" ca="1" si="82"/>
        <v>19555200</v>
      </c>
      <c r="O456" s="208">
        <f t="shared" ca="1" si="83"/>
        <v>73564800</v>
      </c>
      <c r="P456" s="208">
        <f t="shared" ca="1" si="84"/>
        <v>75564800</v>
      </c>
      <c r="Q456" s="209">
        <f t="shared" ca="1" si="85"/>
        <v>359242247.45894957</v>
      </c>
    </row>
    <row r="457" spans="1:17" x14ac:dyDescent="0.25">
      <c r="A457" s="112">
        <v>324</v>
      </c>
      <c r="B457" s="201">
        <f t="shared" ca="1" si="75"/>
        <v>0.54796220240632809</v>
      </c>
      <c r="C457" s="201">
        <f t="shared" ca="1" si="75"/>
        <v>0.92236838765146167</v>
      </c>
      <c r="D457" s="201">
        <f t="shared" ca="1" si="75"/>
        <v>1.3901400072164338E-2</v>
      </c>
      <c r="E457" s="202">
        <f t="shared" ca="1" si="76"/>
        <v>10500000</v>
      </c>
      <c r="F457" s="203">
        <f t="shared" ca="1" si="77"/>
        <v>0.05</v>
      </c>
      <c r="G457" s="204">
        <f t="shared" ca="1" si="78"/>
        <v>525000</v>
      </c>
      <c r="H457" s="205">
        <f t="shared" ref="H457:H520" ca="1" si="86">190+E457/1000000+IF(D457&lt;0.5,3,-3)</f>
        <v>203.5</v>
      </c>
      <c r="I457" s="206">
        <f t="shared" ca="1" si="79"/>
        <v>106837500</v>
      </c>
      <c r="J457" s="206">
        <f t="shared" ca="1" si="80"/>
        <v>42000000</v>
      </c>
      <c r="K457" s="207">
        <f t="shared" si="73"/>
        <v>14000000</v>
      </c>
      <c r="L457" s="207">
        <f t="shared" si="74"/>
        <v>2000000</v>
      </c>
      <c r="M457" s="208">
        <f t="shared" ca="1" si="81"/>
        <v>48837500</v>
      </c>
      <c r="N457" s="208">
        <f t="shared" ca="1" si="82"/>
        <v>10255875</v>
      </c>
      <c r="O457" s="208">
        <f t="shared" ca="1" si="83"/>
        <v>38581625</v>
      </c>
      <c r="P457" s="208">
        <f t="shared" ca="1" si="84"/>
        <v>40581625</v>
      </c>
      <c r="Q457" s="209">
        <f t="shared" ca="1" si="85"/>
        <v>183669786.33618161</v>
      </c>
    </row>
    <row r="458" spans="1:17" x14ac:dyDescent="0.25">
      <c r="A458" s="112">
        <v>325</v>
      </c>
      <c r="B458" s="201">
        <f t="shared" ca="1" si="75"/>
        <v>5.3300196061563665E-2</v>
      </c>
      <c r="C458" s="201">
        <f t="shared" ca="1" si="75"/>
        <v>0.45767368163766564</v>
      </c>
      <c r="D458" s="201">
        <f t="shared" ca="1" si="75"/>
        <v>0.4100895127151446</v>
      </c>
      <c r="E458" s="202">
        <f t="shared" ca="1" si="76"/>
        <v>10000000</v>
      </c>
      <c r="F458" s="203">
        <f t="shared" ca="1" si="77"/>
        <v>0.03</v>
      </c>
      <c r="G458" s="204">
        <f t="shared" ca="1" si="78"/>
        <v>300000</v>
      </c>
      <c r="H458" s="205">
        <f t="shared" ca="1" si="86"/>
        <v>203</v>
      </c>
      <c r="I458" s="206">
        <f t="shared" ca="1" si="79"/>
        <v>60900000</v>
      </c>
      <c r="J458" s="206">
        <f t="shared" ca="1" si="80"/>
        <v>24000000</v>
      </c>
      <c r="K458" s="207">
        <f t="shared" si="73"/>
        <v>14000000</v>
      </c>
      <c r="L458" s="207">
        <f t="shared" si="74"/>
        <v>2000000</v>
      </c>
      <c r="M458" s="208">
        <f t="shared" ca="1" si="81"/>
        <v>20900000</v>
      </c>
      <c r="N458" s="208">
        <f t="shared" ca="1" si="82"/>
        <v>4389000</v>
      </c>
      <c r="O458" s="208">
        <f t="shared" ca="1" si="83"/>
        <v>16511000</v>
      </c>
      <c r="P458" s="208">
        <f t="shared" ca="1" si="84"/>
        <v>18511000</v>
      </c>
      <c r="Q458" s="209">
        <f t="shared" ca="1" si="85"/>
        <v>72902426.033187628</v>
      </c>
    </row>
    <row r="459" spans="1:17" x14ac:dyDescent="0.25">
      <c r="A459" s="112">
        <v>326</v>
      </c>
      <c r="B459" s="201">
        <f t="shared" ca="1" si="75"/>
        <v>0.22412709772921946</v>
      </c>
      <c r="C459" s="201">
        <f t="shared" ca="1" si="75"/>
        <v>0.69482593691656769</v>
      </c>
      <c r="D459" s="201">
        <f t="shared" ca="1" si="75"/>
        <v>0.88306850893659672</v>
      </c>
      <c r="E459" s="202">
        <f t="shared" ca="1" si="76"/>
        <v>10500000</v>
      </c>
      <c r="F459" s="203">
        <f t="shared" ca="1" si="77"/>
        <v>0.04</v>
      </c>
      <c r="G459" s="204">
        <f t="shared" ca="1" si="78"/>
        <v>420000</v>
      </c>
      <c r="H459" s="205">
        <f t="shared" ca="1" si="86"/>
        <v>197.5</v>
      </c>
      <c r="I459" s="206">
        <f t="shared" ca="1" si="79"/>
        <v>82950000</v>
      </c>
      <c r="J459" s="206">
        <f t="shared" ca="1" si="80"/>
        <v>33600000</v>
      </c>
      <c r="K459" s="207">
        <f t="shared" si="73"/>
        <v>14000000</v>
      </c>
      <c r="L459" s="207">
        <f t="shared" si="74"/>
        <v>2000000</v>
      </c>
      <c r="M459" s="208">
        <f t="shared" ca="1" si="81"/>
        <v>33350000</v>
      </c>
      <c r="N459" s="208">
        <f t="shared" ca="1" si="82"/>
        <v>7003500</v>
      </c>
      <c r="O459" s="208">
        <f t="shared" ca="1" si="83"/>
        <v>26346500</v>
      </c>
      <c r="P459" s="208">
        <f t="shared" ca="1" si="84"/>
        <v>28346500</v>
      </c>
      <c r="Q459" s="209">
        <f t="shared" ca="1" si="85"/>
        <v>122264524.85277689</v>
      </c>
    </row>
    <row r="460" spans="1:17" x14ac:dyDescent="0.25">
      <c r="A460" s="112">
        <v>327</v>
      </c>
      <c r="B460" s="201">
        <f t="shared" ca="1" si="75"/>
        <v>0.15990991107442432</v>
      </c>
      <c r="C460" s="201">
        <f t="shared" ca="1" si="75"/>
        <v>0.4180857483827124</v>
      </c>
      <c r="D460" s="201">
        <f t="shared" ca="1" si="75"/>
        <v>0.35277803430342258</v>
      </c>
      <c r="E460" s="202">
        <f t="shared" ca="1" si="76"/>
        <v>10000000</v>
      </c>
      <c r="F460" s="203">
        <f t="shared" ca="1" si="77"/>
        <v>0.03</v>
      </c>
      <c r="G460" s="204">
        <f t="shared" ca="1" si="78"/>
        <v>300000</v>
      </c>
      <c r="H460" s="205">
        <f t="shared" ca="1" si="86"/>
        <v>203</v>
      </c>
      <c r="I460" s="206">
        <f t="shared" ca="1" si="79"/>
        <v>60900000</v>
      </c>
      <c r="J460" s="206">
        <f t="shared" ca="1" si="80"/>
        <v>24000000</v>
      </c>
      <c r="K460" s="207">
        <f t="shared" si="73"/>
        <v>14000000</v>
      </c>
      <c r="L460" s="207">
        <f t="shared" si="74"/>
        <v>2000000</v>
      </c>
      <c r="M460" s="208">
        <f t="shared" ca="1" si="81"/>
        <v>20900000</v>
      </c>
      <c r="N460" s="208">
        <f t="shared" ca="1" si="82"/>
        <v>4389000</v>
      </c>
      <c r="O460" s="208">
        <f t="shared" ca="1" si="83"/>
        <v>16511000</v>
      </c>
      <c r="P460" s="208">
        <f t="shared" ca="1" si="84"/>
        <v>18511000</v>
      </c>
      <c r="Q460" s="209">
        <f t="shared" ca="1" si="85"/>
        <v>72902426.033187628</v>
      </c>
    </row>
    <row r="461" spans="1:17" x14ac:dyDescent="0.25">
      <c r="A461" s="112">
        <v>328</v>
      </c>
      <c r="B461" s="201">
        <f t="shared" ca="1" si="75"/>
        <v>0.75539150813281641</v>
      </c>
      <c r="C461" s="201">
        <f t="shared" ca="1" si="75"/>
        <v>0.26339731580784431</v>
      </c>
      <c r="D461" s="201">
        <f t="shared" ca="1" si="75"/>
        <v>0.7797195627237713</v>
      </c>
      <c r="E461" s="202">
        <f t="shared" ca="1" si="76"/>
        <v>10500000</v>
      </c>
      <c r="F461" s="203">
        <f t="shared" ca="1" si="77"/>
        <v>0.02</v>
      </c>
      <c r="G461" s="204">
        <f t="shared" ca="1" si="78"/>
        <v>210000</v>
      </c>
      <c r="H461" s="205">
        <f t="shared" ca="1" si="86"/>
        <v>197.5</v>
      </c>
      <c r="I461" s="206">
        <f t="shared" ca="1" si="79"/>
        <v>41475000</v>
      </c>
      <c r="J461" s="206">
        <f t="shared" ca="1" si="80"/>
        <v>16800000</v>
      </c>
      <c r="K461" s="207">
        <f t="shared" si="73"/>
        <v>14000000</v>
      </c>
      <c r="L461" s="207">
        <f t="shared" si="74"/>
        <v>2000000</v>
      </c>
      <c r="M461" s="208">
        <f t="shared" ca="1" si="81"/>
        <v>8675000</v>
      </c>
      <c r="N461" s="208">
        <f t="shared" ca="1" si="82"/>
        <v>1821750</v>
      </c>
      <c r="O461" s="208">
        <f t="shared" ca="1" si="83"/>
        <v>6853250</v>
      </c>
      <c r="P461" s="208">
        <f t="shared" ca="1" si="84"/>
        <v>8853250</v>
      </c>
      <c r="Q461" s="209">
        <f t="shared" ca="1" si="85"/>
        <v>24432413.336843953</v>
      </c>
    </row>
    <row r="462" spans="1:17" x14ac:dyDescent="0.25">
      <c r="A462" s="112">
        <v>329</v>
      </c>
      <c r="B462" s="201">
        <f t="shared" ca="1" si="75"/>
        <v>1.9661362043350894E-2</v>
      </c>
      <c r="C462" s="201">
        <f t="shared" ca="1" si="75"/>
        <v>0.44116638453062562</v>
      </c>
      <c r="D462" s="201">
        <f t="shared" ca="1" si="75"/>
        <v>0.15358503739160423</v>
      </c>
      <c r="E462" s="202">
        <f t="shared" ca="1" si="76"/>
        <v>10000000</v>
      </c>
      <c r="F462" s="203">
        <f t="shared" ca="1" si="77"/>
        <v>0.03</v>
      </c>
      <c r="G462" s="204">
        <f t="shared" ca="1" si="78"/>
        <v>300000</v>
      </c>
      <c r="H462" s="205">
        <f t="shared" ca="1" si="86"/>
        <v>203</v>
      </c>
      <c r="I462" s="206">
        <f t="shared" ca="1" si="79"/>
        <v>60900000</v>
      </c>
      <c r="J462" s="206">
        <f t="shared" ca="1" si="80"/>
        <v>24000000</v>
      </c>
      <c r="K462" s="207">
        <f t="shared" si="73"/>
        <v>14000000</v>
      </c>
      <c r="L462" s="207">
        <f t="shared" si="74"/>
        <v>2000000</v>
      </c>
      <c r="M462" s="208">
        <f t="shared" ca="1" si="81"/>
        <v>20900000</v>
      </c>
      <c r="N462" s="208">
        <f t="shared" ca="1" si="82"/>
        <v>4389000</v>
      </c>
      <c r="O462" s="208">
        <f t="shared" ca="1" si="83"/>
        <v>16511000</v>
      </c>
      <c r="P462" s="208">
        <f t="shared" ca="1" si="84"/>
        <v>18511000</v>
      </c>
      <c r="Q462" s="209">
        <f t="shared" ca="1" si="85"/>
        <v>72902426.033187628</v>
      </c>
    </row>
    <row r="463" spans="1:17" x14ac:dyDescent="0.25">
      <c r="A463" s="112">
        <v>330</v>
      </c>
      <c r="B463" s="201">
        <f t="shared" ca="1" si="75"/>
        <v>0.12951472969813194</v>
      </c>
      <c r="C463" s="201">
        <f t="shared" ca="1" si="75"/>
        <v>0.57166110949241433</v>
      </c>
      <c r="D463" s="201">
        <f t="shared" ca="1" si="75"/>
        <v>0.40020727882164175</v>
      </c>
      <c r="E463" s="202">
        <f t="shared" ca="1" si="76"/>
        <v>10000000</v>
      </c>
      <c r="F463" s="203">
        <f t="shared" ca="1" si="77"/>
        <v>0.03</v>
      </c>
      <c r="G463" s="204">
        <f t="shared" ca="1" si="78"/>
        <v>300000</v>
      </c>
      <c r="H463" s="205">
        <f t="shared" ca="1" si="86"/>
        <v>203</v>
      </c>
      <c r="I463" s="206">
        <f t="shared" ca="1" si="79"/>
        <v>60900000</v>
      </c>
      <c r="J463" s="206">
        <f t="shared" ca="1" si="80"/>
        <v>24000000</v>
      </c>
      <c r="K463" s="207">
        <f t="shared" si="73"/>
        <v>14000000</v>
      </c>
      <c r="L463" s="207">
        <f t="shared" si="74"/>
        <v>2000000</v>
      </c>
      <c r="M463" s="208">
        <f t="shared" ca="1" si="81"/>
        <v>20900000</v>
      </c>
      <c r="N463" s="208">
        <f t="shared" ca="1" si="82"/>
        <v>4389000</v>
      </c>
      <c r="O463" s="208">
        <f t="shared" ca="1" si="83"/>
        <v>16511000</v>
      </c>
      <c r="P463" s="208">
        <f t="shared" ca="1" si="84"/>
        <v>18511000</v>
      </c>
      <c r="Q463" s="209">
        <f t="shared" ca="1" si="85"/>
        <v>72902426.033187628</v>
      </c>
    </row>
    <row r="464" spans="1:17" x14ac:dyDescent="0.25">
      <c r="A464" s="112">
        <v>331</v>
      </c>
      <c r="B464" s="201">
        <f t="shared" ca="1" si="75"/>
        <v>0.289529481243891</v>
      </c>
      <c r="C464" s="201">
        <f t="shared" ca="1" si="75"/>
        <v>0.73795483731394163</v>
      </c>
      <c r="D464" s="201">
        <f t="shared" ca="1" si="75"/>
        <v>0.92110675973761569</v>
      </c>
      <c r="E464" s="202">
        <f t="shared" ca="1" si="76"/>
        <v>10500000</v>
      </c>
      <c r="F464" s="203">
        <f t="shared" ca="1" si="77"/>
        <v>0.04</v>
      </c>
      <c r="G464" s="204">
        <f t="shared" ca="1" si="78"/>
        <v>420000</v>
      </c>
      <c r="H464" s="205">
        <f t="shared" ca="1" si="86"/>
        <v>197.5</v>
      </c>
      <c r="I464" s="206">
        <f t="shared" ca="1" si="79"/>
        <v>82950000</v>
      </c>
      <c r="J464" s="206">
        <f t="shared" ca="1" si="80"/>
        <v>33600000</v>
      </c>
      <c r="K464" s="207">
        <f t="shared" si="73"/>
        <v>14000000</v>
      </c>
      <c r="L464" s="207">
        <f t="shared" si="74"/>
        <v>2000000</v>
      </c>
      <c r="M464" s="208">
        <f t="shared" ca="1" si="81"/>
        <v>33350000</v>
      </c>
      <c r="N464" s="208">
        <f t="shared" ca="1" si="82"/>
        <v>7003500</v>
      </c>
      <c r="O464" s="208">
        <f t="shared" ca="1" si="83"/>
        <v>26346500</v>
      </c>
      <c r="P464" s="208">
        <f t="shared" ca="1" si="84"/>
        <v>28346500</v>
      </c>
      <c r="Q464" s="209">
        <f t="shared" ca="1" si="85"/>
        <v>122264524.85277689</v>
      </c>
    </row>
    <row r="465" spans="1:17" x14ac:dyDescent="0.25">
      <c r="A465" s="112">
        <v>332</v>
      </c>
      <c r="B465" s="201">
        <f t="shared" ca="1" si="75"/>
        <v>0.11006507542548327</v>
      </c>
      <c r="C465" s="201">
        <f t="shared" ca="1" si="75"/>
        <v>3.010755541048471E-2</v>
      </c>
      <c r="D465" s="201">
        <f t="shared" ca="1" si="75"/>
        <v>0.66576217503316126</v>
      </c>
      <c r="E465" s="202">
        <f t="shared" ca="1" si="76"/>
        <v>10000000</v>
      </c>
      <c r="F465" s="203">
        <f t="shared" ca="1" si="77"/>
        <v>0.01</v>
      </c>
      <c r="G465" s="204">
        <f t="shared" ca="1" si="78"/>
        <v>100000</v>
      </c>
      <c r="H465" s="205">
        <f t="shared" ca="1" si="86"/>
        <v>197</v>
      </c>
      <c r="I465" s="206">
        <f t="shared" ca="1" si="79"/>
        <v>19700000</v>
      </c>
      <c r="J465" s="206">
        <f t="shared" ca="1" si="80"/>
        <v>8000000</v>
      </c>
      <c r="K465" s="207">
        <f t="shared" si="73"/>
        <v>14000000</v>
      </c>
      <c r="L465" s="207">
        <f t="shared" si="74"/>
        <v>2000000</v>
      </c>
      <c r="M465" s="208">
        <f t="shared" ca="1" si="81"/>
        <v>-4300000</v>
      </c>
      <c r="N465" s="208">
        <f t="shared" ca="1" si="82"/>
        <v>-903000</v>
      </c>
      <c r="O465" s="208">
        <f t="shared" ca="1" si="83"/>
        <v>-3397000</v>
      </c>
      <c r="P465" s="208">
        <f t="shared" ca="1" si="84"/>
        <v>-1397000</v>
      </c>
      <c r="Q465" s="209">
        <f t="shared" ca="1" si="85"/>
        <v>-27011219.770318359</v>
      </c>
    </row>
    <row r="466" spans="1:17" x14ac:dyDescent="0.25">
      <c r="A466" s="112">
        <v>333</v>
      </c>
      <c r="B466" s="201">
        <f t="shared" ca="1" si="75"/>
        <v>0.94570370245917801</v>
      </c>
      <c r="C466" s="201">
        <f t="shared" ca="1" si="75"/>
        <v>0.68051304562320059</v>
      </c>
      <c r="D466" s="201">
        <f t="shared" ca="1" si="75"/>
        <v>0.57327384652870617</v>
      </c>
      <c r="E466" s="202">
        <f t="shared" ca="1" si="76"/>
        <v>11000000</v>
      </c>
      <c r="F466" s="203">
        <f t="shared" ca="1" si="77"/>
        <v>0.04</v>
      </c>
      <c r="G466" s="204">
        <f t="shared" ca="1" si="78"/>
        <v>440000</v>
      </c>
      <c r="H466" s="205">
        <f t="shared" ca="1" si="86"/>
        <v>198</v>
      </c>
      <c r="I466" s="206">
        <f t="shared" ca="1" si="79"/>
        <v>87120000</v>
      </c>
      <c r="J466" s="206">
        <f t="shared" ca="1" si="80"/>
        <v>35200000</v>
      </c>
      <c r="K466" s="207">
        <f t="shared" si="73"/>
        <v>14000000</v>
      </c>
      <c r="L466" s="207">
        <f t="shared" si="74"/>
        <v>2000000</v>
      </c>
      <c r="M466" s="208">
        <f t="shared" ca="1" si="81"/>
        <v>35920000</v>
      </c>
      <c r="N466" s="208">
        <f t="shared" ca="1" si="82"/>
        <v>7543200</v>
      </c>
      <c r="O466" s="208">
        <f t="shared" ca="1" si="83"/>
        <v>28376800</v>
      </c>
      <c r="P466" s="208">
        <f t="shared" ca="1" si="84"/>
        <v>30376800</v>
      </c>
      <c r="Q466" s="209">
        <f t="shared" ca="1" si="85"/>
        <v>132454130.79384872</v>
      </c>
    </row>
    <row r="467" spans="1:17" x14ac:dyDescent="0.25">
      <c r="A467" s="112">
        <v>334</v>
      </c>
      <c r="B467" s="201">
        <f t="shared" ca="1" si="75"/>
        <v>0.89902748956735046</v>
      </c>
      <c r="C467" s="201">
        <f t="shared" ca="1" si="75"/>
        <v>1.2412065558653596E-2</v>
      </c>
      <c r="D467" s="201">
        <f t="shared" ca="1" si="75"/>
        <v>0.68718354787790858</v>
      </c>
      <c r="E467" s="202">
        <f t="shared" ca="1" si="76"/>
        <v>11000000</v>
      </c>
      <c r="F467" s="203">
        <f t="shared" ca="1" si="77"/>
        <v>0.01</v>
      </c>
      <c r="G467" s="204">
        <f t="shared" ca="1" si="78"/>
        <v>110000</v>
      </c>
      <c r="H467" s="205">
        <f t="shared" ca="1" si="86"/>
        <v>198</v>
      </c>
      <c r="I467" s="206">
        <f t="shared" ca="1" si="79"/>
        <v>21780000</v>
      </c>
      <c r="J467" s="206">
        <f t="shared" ca="1" si="80"/>
        <v>8800000</v>
      </c>
      <c r="K467" s="207">
        <f t="shared" si="73"/>
        <v>14000000</v>
      </c>
      <c r="L467" s="207">
        <f t="shared" si="74"/>
        <v>2000000</v>
      </c>
      <c r="M467" s="208">
        <f t="shared" ca="1" si="81"/>
        <v>-3020000</v>
      </c>
      <c r="N467" s="208">
        <f t="shared" ca="1" si="82"/>
        <v>-634200</v>
      </c>
      <c r="O467" s="208">
        <f t="shared" ca="1" si="83"/>
        <v>-2385800</v>
      </c>
      <c r="P467" s="208">
        <f t="shared" ca="1" si="84"/>
        <v>-385800</v>
      </c>
      <c r="Q467" s="209">
        <f t="shared" ca="1" si="85"/>
        <v>-21936240.935854562</v>
      </c>
    </row>
    <row r="468" spans="1:17" x14ac:dyDescent="0.25">
      <c r="A468" s="112">
        <v>335</v>
      </c>
      <c r="B468" s="201">
        <f t="shared" ca="1" si="75"/>
        <v>0.529311360997888</v>
      </c>
      <c r="C468" s="201">
        <f t="shared" ca="1" si="75"/>
        <v>0.55172529515809987</v>
      </c>
      <c r="D468" s="201">
        <f t="shared" ca="1" si="75"/>
        <v>0.2339616307972826</v>
      </c>
      <c r="E468" s="202">
        <f t="shared" ca="1" si="76"/>
        <v>10500000</v>
      </c>
      <c r="F468" s="203">
        <f t="shared" ca="1" si="77"/>
        <v>0.03</v>
      </c>
      <c r="G468" s="204">
        <f t="shared" ca="1" si="78"/>
        <v>315000</v>
      </c>
      <c r="H468" s="205">
        <f t="shared" ca="1" si="86"/>
        <v>203.5</v>
      </c>
      <c r="I468" s="206">
        <f t="shared" ca="1" si="79"/>
        <v>64102500</v>
      </c>
      <c r="J468" s="206">
        <f t="shared" ca="1" si="80"/>
        <v>25200000</v>
      </c>
      <c r="K468" s="207">
        <f t="shared" si="73"/>
        <v>14000000</v>
      </c>
      <c r="L468" s="207">
        <f t="shared" si="74"/>
        <v>2000000</v>
      </c>
      <c r="M468" s="208">
        <f t="shared" ca="1" si="81"/>
        <v>22902500</v>
      </c>
      <c r="N468" s="208">
        <f t="shared" ca="1" si="82"/>
        <v>4809525</v>
      </c>
      <c r="O468" s="208">
        <f t="shared" ca="1" si="83"/>
        <v>18092975</v>
      </c>
      <c r="P468" s="208">
        <f t="shared" ca="1" si="84"/>
        <v>20092975</v>
      </c>
      <c r="Q468" s="209">
        <f t="shared" ca="1" si="85"/>
        <v>80841992.53007336</v>
      </c>
    </row>
    <row r="469" spans="1:17" x14ac:dyDescent="0.25">
      <c r="A469" s="112">
        <v>336</v>
      </c>
      <c r="B469" s="201">
        <f t="shared" ca="1" si="75"/>
        <v>0.78452862145750246</v>
      </c>
      <c r="C469" s="201">
        <f t="shared" ca="1" si="75"/>
        <v>7.6819250219073987E-2</v>
      </c>
      <c r="D469" s="201">
        <f t="shared" ca="1" si="75"/>
        <v>0.41075627236083057</v>
      </c>
      <c r="E469" s="202">
        <f t="shared" ca="1" si="76"/>
        <v>10500000</v>
      </c>
      <c r="F469" s="203">
        <f t="shared" ca="1" si="77"/>
        <v>0.01</v>
      </c>
      <c r="G469" s="204">
        <f t="shared" ca="1" si="78"/>
        <v>105000</v>
      </c>
      <c r="H469" s="205">
        <f t="shared" ca="1" si="86"/>
        <v>203.5</v>
      </c>
      <c r="I469" s="206">
        <f t="shared" ca="1" si="79"/>
        <v>21367500</v>
      </c>
      <c r="J469" s="206">
        <f t="shared" ca="1" si="80"/>
        <v>8400000</v>
      </c>
      <c r="K469" s="207">
        <f t="shared" si="73"/>
        <v>14000000</v>
      </c>
      <c r="L469" s="207">
        <f t="shared" si="74"/>
        <v>2000000</v>
      </c>
      <c r="M469" s="208">
        <f t="shared" ca="1" si="81"/>
        <v>-3032500</v>
      </c>
      <c r="N469" s="208">
        <f t="shared" ca="1" si="82"/>
        <v>-636825</v>
      </c>
      <c r="O469" s="208">
        <f t="shared" ca="1" si="83"/>
        <v>-2395675</v>
      </c>
      <c r="P469" s="208">
        <f t="shared" ca="1" si="84"/>
        <v>-395675</v>
      </c>
      <c r="Q469" s="209">
        <f t="shared" ca="1" si="85"/>
        <v>-21985801.276034873</v>
      </c>
    </row>
    <row r="470" spans="1:17" x14ac:dyDescent="0.25">
      <c r="A470" s="112">
        <v>337</v>
      </c>
      <c r="B470" s="201">
        <f t="shared" ca="1" si="75"/>
        <v>0.8918368525401954</v>
      </c>
      <c r="C470" s="201">
        <f t="shared" ca="1" si="75"/>
        <v>0.7702931861391813</v>
      </c>
      <c r="D470" s="201">
        <f t="shared" ca="1" si="75"/>
        <v>0.20665609243139904</v>
      </c>
      <c r="E470" s="202">
        <f t="shared" ca="1" si="76"/>
        <v>11000000</v>
      </c>
      <c r="F470" s="203">
        <f t="shared" ca="1" si="77"/>
        <v>0.04</v>
      </c>
      <c r="G470" s="204">
        <f t="shared" ca="1" si="78"/>
        <v>440000</v>
      </c>
      <c r="H470" s="205">
        <f t="shared" ca="1" si="86"/>
        <v>204</v>
      </c>
      <c r="I470" s="206">
        <f t="shared" ca="1" si="79"/>
        <v>89760000</v>
      </c>
      <c r="J470" s="206">
        <f t="shared" ca="1" si="80"/>
        <v>35200000</v>
      </c>
      <c r="K470" s="207">
        <f t="shared" si="73"/>
        <v>14000000</v>
      </c>
      <c r="L470" s="207">
        <f t="shared" si="74"/>
        <v>2000000</v>
      </c>
      <c r="M470" s="208">
        <f t="shared" ca="1" si="81"/>
        <v>38560000</v>
      </c>
      <c r="N470" s="208">
        <f t="shared" ca="1" si="82"/>
        <v>8097600</v>
      </c>
      <c r="O470" s="208">
        <f t="shared" ca="1" si="83"/>
        <v>30462400</v>
      </c>
      <c r="P470" s="208">
        <f t="shared" ca="1" si="84"/>
        <v>32462400</v>
      </c>
      <c r="Q470" s="209">
        <f t="shared" ca="1" si="85"/>
        <v>142921274.63993031</v>
      </c>
    </row>
    <row r="471" spans="1:17" x14ac:dyDescent="0.25">
      <c r="A471" s="112">
        <v>338</v>
      </c>
      <c r="B471" s="201">
        <f t="shared" ca="1" si="75"/>
        <v>0.80129933959336519</v>
      </c>
      <c r="C471" s="201">
        <f t="shared" ca="1" si="75"/>
        <v>0.83069639465814149</v>
      </c>
      <c r="D471" s="201">
        <f t="shared" ca="1" si="75"/>
        <v>2.9613550132721267E-2</v>
      </c>
      <c r="E471" s="202">
        <f t="shared" ca="1" si="76"/>
        <v>11000000</v>
      </c>
      <c r="F471" s="203">
        <f t="shared" ca="1" si="77"/>
        <v>0.04</v>
      </c>
      <c r="G471" s="204">
        <f t="shared" ca="1" si="78"/>
        <v>440000</v>
      </c>
      <c r="H471" s="205">
        <f t="shared" ca="1" si="86"/>
        <v>204</v>
      </c>
      <c r="I471" s="206">
        <f t="shared" ca="1" si="79"/>
        <v>89760000</v>
      </c>
      <c r="J471" s="206">
        <f t="shared" ca="1" si="80"/>
        <v>35200000</v>
      </c>
      <c r="K471" s="207">
        <f t="shared" si="73"/>
        <v>14000000</v>
      </c>
      <c r="L471" s="207">
        <f t="shared" si="74"/>
        <v>2000000</v>
      </c>
      <c r="M471" s="208">
        <f t="shared" ca="1" si="81"/>
        <v>38560000</v>
      </c>
      <c r="N471" s="208">
        <f t="shared" ca="1" si="82"/>
        <v>8097600</v>
      </c>
      <c r="O471" s="208">
        <f t="shared" ca="1" si="83"/>
        <v>30462400</v>
      </c>
      <c r="P471" s="208">
        <f t="shared" ca="1" si="84"/>
        <v>32462400</v>
      </c>
      <c r="Q471" s="209">
        <f t="shared" ca="1" si="85"/>
        <v>142921274.63993031</v>
      </c>
    </row>
    <row r="472" spans="1:17" x14ac:dyDescent="0.25">
      <c r="A472" s="112">
        <v>339</v>
      </c>
      <c r="B472" s="201">
        <f t="shared" ca="1" si="75"/>
        <v>0.6025330517566766</v>
      </c>
      <c r="C472" s="201">
        <f t="shared" ca="1" si="75"/>
        <v>0.32461016533757847</v>
      </c>
      <c r="D472" s="201">
        <f t="shared" ca="1" si="75"/>
        <v>6.9351047353462536E-2</v>
      </c>
      <c r="E472" s="202">
        <f t="shared" ca="1" si="76"/>
        <v>10500000</v>
      </c>
      <c r="F472" s="203">
        <f t="shared" ca="1" si="77"/>
        <v>0.03</v>
      </c>
      <c r="G472" s="204">
        <f t="shared" ca="1" si="78"/>
        <v>315000</v>
      </c>
      <c r="H472" s="205">
        <f t="shared" ca="1" si="86"/>
        <v>203.5</v>
      </c>
      <c r="I472" s="206">
        <f t="shared" ca="1" si="79"/>
        <v>64102500</v>
      </c>
      <c r="J472" s="206">
        <f t="shared" ca="1" si="80"/>
        <v>25200000</v>
      </c>
      <c r="K472" s="207">
        <f t="shared" si="73"/>
        <v>14000000</v>
      </c>
      <c r="L472" s="207">
        <f t="shared" si="74"/>
        <v>2000000</v>
      </c>
      <c r="M472" s="208">
        <f t="shared" ca="1" si="81"/>
        <v>22902500</v>
      </c>
      <c r="N472" s="208">
        <f t="shared" ca="1" si="82"/>
        <v>4809525</v>
      </c>
      <c r="O472" s="208">
        <f t="shared" ca="1" si="83"/>
        <v>18092975</v>
      </c>
      <c r="P472" s="208">
        <f t="shared" ca="1" si="84"/>
        <v>20092975</v>
      </c>
      <c r="Q472" s="209">
        <f t="shared" ca="1" si="85"/>
        <v>80841992.53007336</v>
      </c>
    </row>
    <row r="473" spans="1:17" x14ac:dyDescent="0.25">
      <c r="A473" s="112">
        <v>340</v>
      </c>
      <c r="B473" s="201">
        <f t="shared" ca="1" si="75"/>
        <v>0.1276528062270148</v>
      </c>
      <c r="C473" s="201">
        <f t="shared" ca="1" si="75"/>
        <v>0.67526925369456914</v>
      </c>
      <c r="D473" s="201">
        <f t="shared" ca="1" si="75"/>
        <v>0.19721895621534036</v>
      </c>
      <c r="E473" s="202">
        <f t="shared" ca="1" si="76"/>
        <v>10000000</v>
      </c>
      <c r="F473" s="203">
        <f t="shared" ca="1" si="77"/>
        <v>0.04</v>
      </c>
      <c r="G473" s="204">
        <f t="shared" ca="1" si="78"/>
        <v>400000</v>
      </c>
      <c r="H473" s="205">
        <f t="shared" ca="1" si="86"/>
        <v>203</v>
      </c>
      <c r="I473" s="206">
        <f t="shared" ca="1" si="79"/>
        <v>81200000</v>
      </c>
      <c r="J473" s="206">
        <f t="shared" ca="1" si="80"/>
        <v>32000000</v>
      </c>
      <c r="K473" s="207">
        <f t="shared" si="73"/>
        <v>14000000</v>
      </c>
      <c r="L473" s="207">
        <f t="shared" si="74"/>
        <v>2000000</v>
      </c>
      <c r="M473" s="208">
        <f t="shared" ca="1" si="81"/>
        <v>33200000</v>
      </c>
      <c r="N473" s="208">
        <f t="shared" ca="1" si="82"/>
        <v>6972000</v>
      </c>
      <c r="O473" s="208">
        <f t="shared" ca="1" si="83"/>
        <v>26228000</v>
      </c>
      <c r="P473" s="208">
        <f t="shared" ca="1" si="84"/>
        <v>28228000</v>
      </c>
      <c r="Q473" s="209">
        <f t="shared" ca="1" si="85"/>
        <v>121669800.77061313</v>
      </c>
    </row>
    <row r="474" spans="1:17" x14ac:dyDescent="0.25">
      <c r="A474" s="112">
        <v>341</v>
      </c>
      <c r="B474" s="201">
        <f t="shared" ca="1" si="75"/>
        <v>0.52244649875655491</v>
      </c>
      <c r="C474" s="201">
        <f t="shared" ca="1" si="75"/>
        <v>0.10402886214560803</v>
      </c>
      <c r="D474" s="201">
        <f t="shared" ca="1" si="75"/>
        <v>0.99743299494041893</v>
      </c>
      <c r="E474" s="202">
        <f t="shared" ca="1" si="76"/>
        <v>10500000</v>
      </c>
      <c r="F474" s="203">
        <f t="shared" ca="1" si="77"/>
        <v>0.02</v>
      </c>
      <c r="G474" s="204">
        <f t="shared" ca="1" si="78"/>
        <v>210000</v>
      </c>
      <c r="H474" s="205">
        <f t="shared" ca="1" si="86"/>
        <v>197.5</v>
      </c>
      <c r="I474" s="206">
        <f t="shared" ca="1" si="79"/>
        <v>41475000</v>
      </c>
      <c r="J474" s="206">
        <f t="shared" ca="1" si="80"/>
        <v>16800000</v>
      </c>
      <c r="K474" s="207">
        <f t="shared" si="73"/>
        <v>14000000</v>
      </c>
      <c r="L474" s="207">
        <f t="shared" si="74"/>
        <v>2000000</v>
      </c>
      <c r="M474" s="208">
        <f t="shared" ca="1" si="81"/>
        <v>8675000</v>
      </c>
      <c r="N474" s="208">
        <f t="shared" ca="1" si="82"/>
        <v>1821750</v>
      </c>
      <c r="O474" s="208">
        <f t="shared" ca="1" si="83"/>
        <v>6853250</v>
      </c>
      <c r="P474" s="208">
        <f t="shared" ca="1" si="84"/>
        <v>8853250</v>
      </c>
      <c r="Q474" s="209">
        <f t="shared" ca="1" si="85"/>
        <v>24432413.336843953</v>
      </c>
    </row>
    <row r="475" spans="1:17" x14ac:dyDescent="0.25">
      <c r="A475" s="112">
        <v>342</v>
      </c>
      <c r="B475" s="201">
        <f t="shared" ca="1" si="75"/>
        <v>0.97434978425610785</v>
      </c>
      <c r="C475" s="201">
        <f t="shared" ca="1" si="75"/>
        <v>0.7238575498294183</v>
      </c>
      <c r="D475" s="201">
        <f t="shared" ca="1" si="75"/>
        <v>0.16124431679694828</v>
      </c>
      <c r="E475" s="202">
        <f t="shared" ca="1" si="76"/>
        <v>11000000</v>
      </c>
      <c r="F475" s="203">
        <f t="shared" ca="1" si="77"/>
        <v>0.04</v>
      </c>
      <c r="G475" s="204">
        <f t="shared" ca="1" si="78"/>
        <v>440000</v>
      </c>
      <c r="H475" s="205">
        <f t="shared" ca="1" si="86"/>
        <v>204</v>
      </c>
      <c r="I475" s="206">
        <f t="shared" ca="1" si="79"/>
        <v>89760000</v>
      </c>
      <c r="J475" s="206">
        <f t="shared" ca="1" si="80"/>
        <v>35200000</v>
      </c>
      <c r="K475" s="207">
        <f t="shared" si="73"/>
        <v>14000000</v>
      </c>
      <c r="L475" s="207">
        <f t="shared" si="74"/>
        <v>2000000</v>
      </c>
      <c r="M475" s="208">
        <f t="shared" ca="1" si="81"/>
        <v>38560000</v>
      </c>
      <c r="N475" s="208">
        <f t="shared" ca="1" si="82"/>
        <v>8097600</v>
      </c>
      <c r="O475" s="208">
        <f t="shared" ca="1" si="83"/>
        <v>30462400</v>
      </c>
      <c r="P475" s="208">
        <f t="shared" ca="1" si="84"/>
        <v>32462400</v>
      </c>
      <c r="Q475" s="209">
        <f t="shared" ca="1" si="85"/>
        <v>142921274.63993031</v>
      </c>
    </row>
    <row r="476" spans="1:17" x14ac:dyDescent="0.25">
      <c r="A476" s="112">
        <v>343</v>
      </c>
      <c r="B476" s="201">
        <f t="shared" ca="1" si="75"/>
        <v>0.80217324727467298</v>
      </c>
      <c r="C476" s="201">
        <f t="shared" ca="1" si="75"/>
        <v>0.64085432689481714</v>
      </c>
      <c r="D476" s="201">
        <f t="shared" ca="1" si="75"/>
        <v>0.95859592871330068</v>
      </c>
      <c r="E476" s="202">
        <f t="shared" ca="1" si="76"/>
        <v>11000000</v>
      </c>
      <c r="F476" s="203">
        <f t="shared" ca="1" si="77"/>
        <v>0.04</v>
      </c>
      <c r="G476" s="204">
        <f t="shared" ca="1" si="78"/>
        <v>440000</v>
      </c>
      <c r="H476" s="205">
        <f t="shared" ca="1" si="86"/>
        <v>198</v>
      </c>
      <c r="I476" s="206">
        <f t="shared" ca="1" si="79"/>
        <v>87120000</v>
      </c>
      <c r="J476" s="206">
        <f t="shared" ca="1" si="80"/>
        <v>35200000</v>
      </c>
      <c r="K476" s="207">
        <f t="shared" si="73"/>
        <v>14000000</v>
      </c>
      <c r="L476" s="207">
        <f t="shared" si="74"/>
        <v>2000000</v>
      </c>
      <c r="M476" s="208">
        <f t="shared" ca="1" si="81"/>
        <v>35920000</v>
      </c>
      <c r="N476" s="208">
        <f t="shared" ca="1" si="82"/>
        <v>7543200</v>
      </c>
      <c r="O476" s="208">
        <f t="shared" ca="1" si="83"/>
        <v>28376800</v>
      </c>
      <c r="P476" s="208">
        <f t="shared" ca="1" si="84"/>
        <v>30376800</v>
      </c>
      <c r="Q476" s="209">
        <f t="shared" ca="1" si="85"/>
        <v>132454130.79384872</v>
      </c>
    </row>
    <row r="477" spans="1:17" x14ac:dyDescent="0.25">
      <c r="A477" s="112">
        <v>344</v>
      </c>
      <c r="B477" s="201">
        <f t="shared" ca="1" si="75"/>
        <v>0.14282209354925168</v>
      </c>
      <c r="C477" s="201">
        <f t="shared" ca="1" si="75"/>
        <v>0.69814136898403867</v>
      </c>
      <c r="D477" s="201">
        <f t="shared" ca="1" si="75"/>
        <v>0.86516822284595263</v>
      </c>
      <c r="E477" s="202">
        <f t="shared" ca="1" si="76"/>
        <v>10000000</v>
      </c>
      <c r="F477" s="203">
        <f t="shared" ca="1" si="77"/>
        <v>0.04</v>
      </c>
      <c r="G477" s="204">
        <f t="shared" ca="1" si="78"/>
        <v>400000</v>
      </c>
      <c r="H477" s="205">
        <f t="shared" ca="1" si="86"/>
        <v>197</v>
      </c>
      <c r="I477" s="206">
        <f t="shared" ca="1" si="79"/>
        <v>78800000</v>
      </c>
      <c r="J477" s="206">
        <f t="shared" ca="1" si="80"/>
        <v>32000000</v>
      </c>
      <c r="K477" s="207">
        <f t="shared" si="73"/>
        <v>14000000</v>
      </c>
      <c r="L477" s="207">
        <f t="shared" si="74"/>
        <v>2000000</v>
      </c>
      <c r="M477" s="208">
        <f t="shared" ca="1" si="81"/>
        <v>30800000</v>
      </c>
      <c r="N477" s="208">
        <f t="shared" ca="1" si="82"/>
        <v>6468000</v>
      </c>
      <c r="O477" s="208">
        <f t="shared" ca="1" si="83"/>
        <v>24332000</v>
      </c>
      <c r="P477" s="208">
        <f t="shared" ca="1" si="84"/>
        <v>26332000</v>
      </c>
      <c r="Q477" s="209">
        <f t="shared" ca="1" si="85"/>
        <v>112154215.45599353</v>
      </c>
    </row>
    <row r="478" spans="1:17" x14ac:dyDescent="0.25">
      <c r="A478" s="112">
        <v>345</v>
      </c>
      <c r="B478" s="201">
        <f t="shared" ca="1" si="75"/>
        <v>0.65279183533369112</v>
      </c>
      <c r="C478" s="201">
        <f t="shared" ca="1" si="75"/>
        <v>0.49481940067666075</v>
      </c>
      <c r="D478" s="201">
        <f t="shared" ca="1" si="75"/>
        <v>0.80781371081451192</v>
      </c>
      <c r="E478" s="202">
        <f t="shared" ca="1" si="76"/>
        <v>10500000</v>
      </c>
      <c r="F478" s="203">
        <f t="shared" ca="1" si="77"/>
        <v>0.03</v>
      </c>
      <c r="G478" s="204">
        <f t="shared" ca="1" si="78"/>
        <v>315000</v>
      </c>
      <c r="H478" s="205">
        <f t="shared" ca="1" si="86"/>
        <v>197.5</v>
      </c>
      <c r="I478" s="206">
        <f t="shared" ca="1" si="79"/>
        <v>62212500</v>
      </c>
      <c r="J478" s="206">
        <f t="shared" ca="1" si="80"/>
        <v>25200000</v>
      </c>
      <c r="K478" s="207">
        <f t="shared" si="73"/>
        <v>14000000</v>
      </c>
      <c r="L478" s="207">
        <f t="shared" si="74"/>
        <v>2000000</v>
      </c>
      <c r="M478" s="208">
        <f t="shared" ca="1" si="81"/>
        <v>21012500</v>
      </c>
      <c r="N478" s="208">
        <f t="shared" ca="1" si="82"/>
        <v>4412625</v>
      </c>
      <c r="O478" s="208">
        <f t="shared" ca="1" si="83"/>
        <v>16599875</v>
      </c>
      <c r="P478" s="208">
        <f t="shared" ca="1" si="84"/>
        <v>18599875</v>
      </c>
      <c r="Q478" s="209">
        <f t="shared" ca="1" si="85"/>
        <v>73348469.094810411</v>
      </c>
    </row>
    <row r="479" spans="1:17" x14ac:dyDescent="0.25">
      <c r="A479" s="112">
        <v>346</v>
      </c>
      <c r="B479" s="201">
        <f t="shared" ca="1" si="75"/>
        <v>0.49542622850561258</v>
      </c>
      <c r="C479" s="201">
        <f t="shared" ca="1" si="75"/>
        <v>0.62288262965778785</v>
      </c>
      <c r="D479" s="201">
        <f t="shared" ca="1" si="75"/>
        <v>0.40186959177783099</v>
      </c>
      <c r="E479" s="202">
        <f t="shared" ca="1" si="76"/>
        <v>10500000</v>
      </c>
      <c r="F479" s="203">
        <f t="shared" ca="1" si="77"/>
        <v>0.04</v>
      </c>
      <c r="G479" s="204">
        <f t="shared" ca="1" si="78"/>
        <v>420000</v>
      </c>
      <c r="H479" s="205">
        <f t="shared" ca="1" si="86"/>
        <v>203.5</v>
      </c>
      <c r="I479" s="206">
        <f t="shared" ca="1" si="79"/>
        <v>85470000</v>
      </c>
      <c r="J479" s="206">
        <f t="shared" ca="1" si="80"/>
        <v>33600000</v>
      </c>
      <c r="K479" s="207">
        <f t="shared" si="73"/>
        <v>14000000</v>
      </c>
      <c r="L479" s="207">
        <f t="shared" si="74"/>
        <v>2000000</v>
      </c>
      <c r="M479" s="208">
        <f t="shared" ca="1" si="81"/>
        <v>35870000</v>
      </c>
      <c r="N479" s="208">
        <f t="shared" ca="1" si="82"/>
        <v>7532700</v>
      </c>
      <c r="O479" s="208">
        <f t="shared" ca="1" si="83"/>
        <v>28337300</v>
      </c>
      <c r="P479" s="208">
        <f t="shared" ca="1" si="84"/>
        <v>30337300</v>
      </c>
      <c r="Q479" s="209">
        <f t="shared" ca="1" si="85"/>
        <v>132255889.43312746</v>
      </c>
    </row>
    <row r="480" spans="1:17" x14ac:dyDescent="0.25">
      <c r="A480" s="112">
        <v>347</v>
      </c>
      <c r="B480" s="201">
        <f t="shared" ca="1" si="75"/>
        <v>0.39547223046969038</v>
      </c>
      <c r="C480" s="201">
        <f t="shared" ca="1" si="75"/>
        <v>0.84891291435235916</v>
      </c>
      <c r="D480" s="201">
        <f t="shared" ca="1" si="75"/>
        <v>0.88393963574812118</v>
      </c>
      <c r="E480" s="202">
        <f t="shared" ca="1" si="76"/>
        <v>10500000</v>
      </c>
      <c r="F480" s="203">
        <f t="shared" ca="1" si="77"/>
        <v>0.04</v>
      </c>
      <c r="G480" s="204">
        <f t="shared" ca="1" si="78"/>
        <v>420000</v>
      </c>
      <c r="H480" s="205">
        <f t="shared" ca="1" si="86"/>
        <v>197.5</v>
      </c>
      <c r="I480" s="206">
        <f t="shared" ca="1" si="79"/>
        <v>82950000</v>
      </c>
      <c r="J480" s="206">
        <f t="shared" ca="1" si="80"/>
        <v>33600000</v>
      </c>
      <c r="K480" s="207">
        <f t="shared" si="73"/>
        <v>14000000</v>
      </c>
      <c r="L480" s="207">
        <f t="shared" si="74"/>
        <v>2000000</v>
      </c>
      <c r="M480" s="208">
        <f t="shared" ca="1" si="81"/>
        <v>33350000</v>
      </c>
      <c r="N480" s="208">
        <f t="shared" ca="1" si="82"/>
        <v>7003500</v>
      </c>
      <c r="O480" s="208">
        <f t="shared" ca="1" si="83"/>
        <v>26346500</v>
      </c>
      <c r="P480" s="208">
        <f t="shared" ca="1" si="84"/>
        <v>28346500</v>
      </c>
      <c r="Q480" s="209">
        <f t="shared" ca="1" si="85"/>
        <v>122264524.85277689</v>
      </c>
    </row>
    <row r="481" spans="1:17" x14ac:dyDescent="0.25">
      <c r="A481" s="112">
        <v>348</v>
      </c>
      <c r="B481" s="201">
        <f t="shared" ca="1" si="75"/>
        <v>0.27006569846523831</v>
      </c>
      <c r="C481" s="201">
        <f t="shared" ca="1" si="75"/>
        <v>0.99932817732364054</v>
      </c>
      <c r="D481" s="201">
        <f t="shared" ca="1" si="75"/>
        <v>6.1621869787842343E-2</v>
      </c>
      <c r="E481" s="202">
        <f t="shared" ca="1" si="76"/>
        <v>10500000</v>
      </c>
      <c r="F481" s="203">
        <f t="shared" ca="1" si="77"/>
        <v>0.08</v>
      </c>
      <c r="G481" s="204">
        <f t="shared" ca="1" si="78"/>
        <v>840000</v>
      </c>
      <c r="H481" s="205">
        <f t="shared" ca="1" si="86"/>
        <v>203.5</v>
      </c>
      <c r="I481" s="206">
        <f t="shared" ca="1" si="79"/>
        <v>170940000</v>
      </c>
      <c r="J481" s="206">
        <f t="shared" ca="1" si="80"/>
        <v>67200000</v>
      </c>
      <c r="K481" s="207">
        <f t="shared" si="73"/>
        <v>14000000</v>
      </c>
      <c r="L481" s="207">
        <f t="shared" si="74"/>
        <v>2000000</v>
      </c>
      <c r="M481" s="208">
        <f t="shared" ca="1" si="81"/>
        <v>87740000</v>
      </c>
      <c r="N481" s="208">
        <f t="shared" ca="1" si="82"/>
        <v>18425400</v>
      </c>
      <c r="O481" s="208">
        <f t="shared" ca="1" si="83"/>
        <v>69314600</v>
      </c>
      <c r="P481" s="208">
        <f t="shared" ca="1" si="84"/>
        <v>71314600</v>
      </c>
      <c r="Q481" s="209">
        <f t="shared" ca="1" si="85"/>
        <v>337911477.04534394</v>
      </c>
    </row>
    <row r="482" spans="1:17" x14ac:dyDescent="0.25">
      <c r="A482" s="112">
        <v>349</v>
      </c>
      <c r="B482" s="201">
        <f t="shared" ca="1" si="75"/>
        <v>0.47715985469812461</v>
      </c>
      <c r="C482" s="201">
        <f t="shared" ca="1" si="75"/>
        <v>0.41179234597966718</v>
      </c>
      <c r="D482" s="201">
        <f t="shared" ca="1" si="75"/>
        <v>1.9079622182683886E-2</v>
      </c>
      <c r="E482" s="202">
        <f t="shared" ca="1" si="76"/>
        <v>10500000</v>
      </c>
      <c r="F482" s="203">
        <f t="shared" ca="1" si="77"/>
        <v>0.03</v>
      </c>
      <c r="G482" s="204">
        <f t="shared" ca="1" si="78"/>
        <v>315000</v>
      </c>
      <c r="H482" s="205">
        <f t="shared" ca="1" si="86"/>
        <v>203.5</v>
      </c>
      <c r="I482" s="206">
        <f t="shared" ca="1" si="79"/>
        <v>64102500</v>
      </c>
      <c r="J482" s="206">
        <f t="shared" ca="1" si="80"/>
        <v>25200000</v>
      </c>
      <c r="K482" s="207">
        <f t="shared" si="73"/>
        <v>14000000</v>
      </c>
      <c r="L482" s="207">
        <f t="shared" si="74"/>
        <v>2000000</v>
      </c>
      <c r="M482" s="208">
        <f t="shared" ca="1" si="81"/>
        <v>22902500</v>
      </c>
      <c r="N482" s="208">
        <f t="shared" ca="1" si="82"/>
        <v>4809525</v>
      </c>
      <c r="O482" s="208">
        <f t="shared" ca="1" si="83"/>
        <v>18092975</v>
      </c>
      <c r="P482" s="208">
        <f t="shared" ca="1" si="84"/>
        <v>20092975</v>
      </c>
      <c r="Q482" s="209">
        <f t="shared" ca="1" si="85"/>
        <v>80841992.53007336</v>
      </c>
    </row>
    <row r="483" spans="1:17" x14ac:dyDescent="0.25">
      <c r="A483" s="112">
        <v>350</v>
      </c>
      <c r="B483" s="201">
        <f t="shared" ca="1" si="75"/>
        <v>0.65277418677537646</v>
      </c>
      <c r="C483" s="201">
        <f t="shared" ca="1" si="75"/>
        <v>0.94374895220261024</v>
      </c>
      <c r="D483" s="201">
        <f t="shared" ca="1" si="75"/>
        <v>0.3020388531279965</v>
      </c>
      <c r="E483" s="202">
        <f t="shared" ca="1" si="76"/>
        <v>10500000</v>
      </c>
      <c r="F483" s="203">
        <f t="shared" ca="1" si="77"/>
        <v>0.05</v>
      </c>
      <c r="G483" s="204">
        <f t="shared" ca="1" si="78"/>
        <v>525000</v>
      </c>
      <c r="H483" s="205">
        <f t="shared" ca="1" si="86"/>
        <v>203.5</v>
      </c>
      <c r="I483" s="206">
        <f t="shared" ca="1" si="79"/>
        <v>106837500</v>
      </c>
      <c r="J483" s="206">
        <f t="shared" ca="1" si="80"/>
        <v>42000000</v>
      </c>
      <c r="K483" s="207">
        <f t="shared" si="73"/>
        <v>14000000</v>
      </c>
      <c r="L483" s="207">
        <f t="shared" si="74"/>
        <v>2000000</v>
      </c>
      <c r="M483" s="208">
        <f t="shared" ca="1" si="81"/>
        <v>48837500</v>
      </c>
      <c r="N483" s="208">
        <f t="shared" ca="1" si="82"/>
        <v>10255875</v>
      </c>
      <c r="O483" s="208">
        <f t="shared" ca="1" si="83"/>
        <v>38581625</v>
      </c>
      <c r="P483" s="208">
        <f t="shared" ca="1" si="84"/>
        <v>40581625</v>
      </c>
      <c r="Q483" s="209">
        <f t="shared" ca="1" si="85"/>
        <v>183669786.33618161</v>
      </c>
    </row>
    <row r="484" spans="1:17" x14ac:dyDescent="0.25">
      <c r="A484" s="112">
        <v>351</v>
      </c>
      <c r="B484" s="201">
        <f t="shared" ca="1" si="75"/>
        <v>0.35027707250952156</v>
      </c>
      <c r="C484" s="201">
        <f t="shared" ca="1" si="75"/>
        <v>0.23316054886985138</v>
      </c>
      <c r="D484" s="201">
        <f t="shared" ca="1" si="75"/>
        <v>0.36738250751895885</v>
      </c>
      <c r="E484" s="202">
        <f t="shared" ca="1" si="76"/>
        <v>10500000</v>
      </c>
      <c r="F484" s="203">
        <f t="shared" ca="1" si="77"/>
        <v>0.02</v>
      </c>
      <c r="G484" s="204">
        <f t="shared" ca="1" si="78"/>
        <v>210000</v>
      </c>
      <c r="H484" s="205">
        <f t="shared" ca="1" si="86"/>
        <v>203.5</v>
      </c>
      <c r="I484" s="206">
        <f t="shared" ca="1" si="79"/>
        <v>42735000</v>
      </c>
      <c r="J484" s="206">
        <f t="shared" ca="1" si="80"/>
        <v>16800000</v>
      </c>
      <c r="K484" s="207">
        <f t="shared" si="73"/>
        <v>14000000</v>
      </c>
      <c r="L484" s="207">
        <f t="shared" si="74"/>
        <v>2000000</v>
      </c>
      <c r="M484" s="208">
        <f t="shared" ca="1" si="81"/>
        <v>9935000</v>
      </c>
      <c r="N484" s="208">
        <f t="shared" ca="1" si="82"/>
        <v>2086350</v>
      </c>
      <c r="O484" s="208">
        <f t="shared" ca="1" si="83"/>
        <v>7848650</v>
      </c>
      <c r="P484" s="208">
        <f t="shared" ca="1" si="84"/>
        <v>9848650</v>
      </c>
      <c r="Q484" s="209">
        <f t="shared" ca="1" si="85"/>
        <v>29428095.627019241</v>
      </c>
    </row>
    <row r="485" spans="1:17" x14ac:dyDescent="0.25">
      <c r="A485" s="112">
        <v>352</v>
      </c>
      <c r="B485" s="201">
        <f t="shared" ca="1" si="75"/>
        <v>0.38135338239079664</v>
      </c>
      <c r="C485" s="201">
        <f t="shared" ca="1" si="75"/>
        <v>0.47023666020328847</v>
      </c>
      <c r="D485" s="201">
        <f t="shared" ca="1" si="75"/>
        <v>0.81646581539594609</v>
      </c>
      <c r="E485" s="202">
        <f t="shared" ca="1" si="76"/>
        <v>10500000</v>
      </c>
      <c r="F485" s="203">
        <f t="shared" ca="1" si="77"/>
        <v>0.03</v>
      </c>
      <c r="G485" s="204">
        <f t="shared" ca="1" si="78"/>
        <v>315000</v>
      </c>
      <c r="H485" s="205">
        <f t="shared" ca="1" si="86"/>
        <v>197.5</v>
      </c>
      <c r="I485" s="206">
        <f t="shared" ca="1" si="79"/>
        <v>62212500</v>
      </c>
      <c r="J485" s="206">
        <f t="shared" ca="1" si="80"/>
        <v>25200000</v>
      </c>
      <c r="K485" s="207">
        <f t="shared" si="73"/>
        <v>14000000</v>
      </c>
      <c r="L485" s="207">
        <f t="shared" si="74"/>
        <v>2000000</v>
      </c>
      <c r="M485" s="208">
        <f t="shared" ca="1" si="81"/>
        <v>21012500</v>
      </c>
      <c r="N485" s="208">
        <f t="shared" ca="1" si="82"/>
        <v>4412625</v>
      </c>
      <c r="O485" s="208">
        <f t="shared" ca="1" si="83"/>
        <v>16599875</v>
      </c>
      <c r="P485" s="208">
        <f t="shared" ca="1" si="84"/>
        <v>18599875</v>
      </c>
      <c r="Q485" s="209">
        <f t="shared" ca="1" si="85"/>
        <v>73348469.094810411</v>
      </c>
    </row>
    <row r="486" spans="1:17" x14ac:dyDescent="0.25">
      <c r="A486" s="112">
        <v>353</v>
      </c>
      <c r="B486" s="201">
        <f t="shared" ca="1" si="75"/>
        <v>0.44533315128468975</v>
      </c>
      <c r="C486" s="201">
        <f t="shared" ca="1" si="75"/>
        <v>0.4626872608669218</v>
      </c>
      <c r="D486" s="201">
        <f t="shared" ca="1" si="75"/>
        <v>0.58468015306348775</v>
      </c>
      <c r="E486" s="202">
        <f t="shared" ca="1" si="76"/>
        <v>10500000</v>
      </c>
      <c r="F486" s="203">
        <f t="shared" ca="1" si="77"/>
        <v>0.03</v>
      </c>
      <c r="G486" s="204">
        <f t="shared" ca="1" si="78"/>
        <v>315000</v>
      </c>
      <c r="H486" s="205">
        <f t="shared" ca="1" si="86"/>
        <v>197.5</v>
      </c>
      <c r="I486" s="206">
        <f t="shared" ca="1" si="79"/>
        <v>62212500</v>
      </c>
      <c r="J486" s="206">
        <f t="shared" ca="1" si="80"/>
        <v>25200000</v>
      </c>
      <c r="K486" s="207">
        <f t="shared" si="73"/>
        <v>14000000</v>
      </c>
      <c r="L486" s="207">
        <f t="shared" si="74"/>
        <v>2000000</v>
      </c>
      <c r="M486" s="208">
        <f t="shared" ca="1" si="81"/>
        <v>21012500</v>
      </c>
      <c r="N486" s="208">
        <f t="shared" ca="1" si="82"/>
        <v>4412625</v>
      </c>
      <c r="O486" s="208">
        <f t="shared" ca="1" si="83"/>
        <v>16599875</v>
      </c>
      <c r="P486" s="208">
        <f t="shared" ca="1" si="84"/>
        <v>18599875</v>
      </c>
      <c r="Q486" s="209">
        <f t="shared" ca="1" si="85"/>
        <v>73348469.094810411</v>
      </c>
    </row>
    <row r="487" spans="1:17" x14ac:dyDescent="0.25">
      <c r="A487" s="112">
        <v>354</v>
      </c>
      <c r="B487" s="201">
        <f t="shared" ca="1" si="75"/>
        <v>0.92266197152155238</v>
      </c>
      <c r="C487" s="201">
        <f t="shared" ca="1" si="75"/>
        <v>0.71122992603280333</v>
      </c>
      <c r="D487" s="201">
        <f t="shared" ca="1" si="75"/>
        <v>0.45918894997918425</v>
      </c>
      <c r="E487" s="202">
        <f t="shared" ca="1" si="76"/>
        <v>11000000</v>
      </c>
      <c r="F487" s="203">
        <f t="shared" ca="1" si="77"/>
        <v>0.04</v>
      </c>
      <c r="G487" s="204">
        <f t="shared" ca="1" si="78"/>
        <v>440000</v>
      </c>
      <c r="H487" s="205">
        <f t="shared" ca="1" si="86"/>
        <v>204</v>
      </c>
      <c r="I487" s="206">
        <f t="shared" ca="1" si="79"/>
        <v>89760000</v>
      </c>
      <c r="J487" s="206">
        <f t="shared" ca="1" si="80"/>
        <v>35200000</v>
      </c>
      <c r="K487" s="207">
        <f t="shared" si="73"/>
        <v>14000000</v>
      </c>
      <c r="L487" s="207">
        <f t="shared" si="74"/>
        <v>2000000</v>
      </c>
      <c r="M487" s="208">
        <f t="shared" ca="1" si="81"/>
        <v>38560000</v>
      </c>
      <c r="N487" s="208">
        <f t="shared" ca="1" si="82"/>
        <v>8097600</v>
      </c>
      <c r="O487" s="208">
        <f t="shared" ca="1" si="83"/>
        <v>30462400</v>
      </c>
      <c r="P487" s="208">
        <f t="shared" ca="1" si="84"/>
        <v>32462400</v>
      </c>
      <c r="Q487" s="209">
        <f t="shared" ca="1" si="85"/>
        <v>142921274.63993031</v>
      </c>
    </row>
    <row r="488" spans="1:17" x14ac:dyDescent="0.25">
      <c r="A488" s="112">
        <v>355</v>
      </c>
      <c r="B488" s="201">
        <f t="shared" ca="1" si="75"/>
        <v>0.18491720938413203</v>
      </c>
      <c r="C488" s="201">
        <f t="shared" ca="1" si="75"/>
        <v>6.9812370126943302E-2</v>
      </c>
      <c r="D488" s="201">
        <f t="shared" ca="1" si="75"/>
        <v>0.65754354591620456</v>
      </c>
      <c r="E488" s="202">
        <f t="shared" ca="1" si="76"/>
        <v>10000000</v>
      </c>
      <c r="F488" s="203">
        <f t="shared" ca="1" si="77"/>
        <v>0.01</v>
      </c>
      <c r="G488" s="204">
        <f t="shared" ca="1" si="78"/>
        <v>100000</v>
      </c>
      <c r="H488" s="205">
        <f t="shared" ca="1" si="86"/>
        <v>197</v>
      </c>
      <c r="I488" s="206">
        <f t="shared" ca="1" si="79"/>
        <v>19700000</v>
      </c>
      <c r="J488" s="206">
        <f t="shared" ca="1" si="80"/>
        <v>8000000</v>
      </c>
      <c r="K488" s="207">
        <f t="shared" si="73"/>
        <v>14000000</v>
      </c>
      <c r="L488" s="207">
        <f t="shared" si="74"/>
        <v>2000000</v>
      </c>
      <c r="M488" s="208">
        <f t="shared" ca="1" si="81"/>
        <v>-4300000</v>
      </c>
      <c r="N488" s="208">
        <f t="shared" ca="1" si="82"/>
        <v>-903000</v>
      </c>
      <c r="O488" s="208">
        <f t="shared" ca="1" si="83"/>
        <v>-3397000</v>
      </c>
      <c r="P488" s="208">
        <f t="shared" ca="1" si="84"/>
        <v>-1397000</v>
      </c>
      <c r="Q488" s="209">
        <f t="shared" ca="1" si="85"/>
        <v>-27011219.770318359</v>
      </c>
    </row>
    <row r="489" spans="1:17" x14ac:dyDescent="0.25">
      <c r="A489" s="112">
        <v>356</v>
      </c>
      <c r="B489" s="201">
        <f t="shared" ca="1" si="75"/>
        <v>0.60277045672810992</v>
      </c>
      <c r="C489" s="201">
        <f t="shared" ca="1" si="75"/>
        <v>0.49066897213733573</v>
      </c>
      <c r="D489" s="201">
        <f t="shared" ca="1" si="75"/>
        <v>0.41490359046651293</v>
      </c>
      <c r="E489" s="202">
        <f t="shared" ca="1" si="76"/>
        <v>10500000</v>
      </c>
      <c r="F489" s="203">
        <f t="shared" ca="1" si="77"/>
        <v>0.03</v>
      </c>
      <c r="G489" s="204">
        <f t="shared" ca="1" si="78"/>
        <v>315000</v>
      </c>
      <c r="H489" s="205">
        <f t="shared" ca="1" si="86"/>
        <v>203.5</v>
      </c>
      <c r="I489" s="206">
        <f t="shared" ca="1" si="79"/>
        <v>64102500</v>
      </c>
      <c r="J489" s="206">
        <f t="shared" ca="1" si="80"/>
        <v>25200000</v>
      </c>
      <c r="K489" s="207">
        <f t="shared" si="73"/>
        <v>14000000</v>
      </c>
      <c r="L489" s="207">
        <f t="shared" si="74"/>
        <v>2000000</v>
      </c>
      <c r="M489" s="208">
        <f t="shared" ca="1" si="81"/>
        <v>22902500</v>
      </c>
      <c r="N489" s="208">
        <f t="shared" ca="1" si="82"/>
        <v>4809525</v>
      </c>
      <c r="O489" s="208">
        <f t="shared" ca="1" si="83"/>
        <v>18092975</v>
      </c>
      <c r="P489" s="208">
        <f t="shared" ca="1" si="84"/>
        <v>20092975</v>
      </c>
      <c r="Q489" s="209">
        <f t="shared" ca="1" si="85"/>
        <v>80841992.53007336</v>
      </c>
    </row>
    <row r="490" spans="1:17" x14ac:dyDescent="0.25">
      <c r="A490" s="112">
        <v>357</v>
      </c>
      <c r="B490" s="201">
        <f t="shared" ca="1" si="75"/>
        <v>0.98727599302787739</v>
      </c>
      <c r="C490" s="201">
        <f t="shared" ca="1" si="75"/>
        <v>0.5806754802909978</v>
      </c>
      <c r="D490" s="201">
        <f t="shared" ca="1" si="75"/>
        <v>0.13984481073302124</v>
      </c>
      <c r="E490" s="202">
        <f t="shared" ca="1" si="76"/>
        <v>11000000</v>
      </c>
      <c r="F490" s="203">
        <f t="shared" ca="1" si="77"/>
        <v>0.03</v>
      </c>
      <c r="G490" s="204">
        <f t="shared" ca="1" si="78"/>
        <v>330000</v>
      </c>
      <c r="H490" s="205">
        <f t="shared" ca="1" si="86"/>
        <v>204</v>
      </c>
      <c r="I490" s="206">
        <f t="shared" ca="1" si="79"/>
        <v>67320000</v>
      </c>
      <c r="J490" s="206">
        <f t="shared" ca="1" si="80"/>
        <v>26400000</v>
      </c>
      <c r="K490" s="207">
        <f t="shared" si="73"/>
        <v>14000000</v>
      </c>
      <c r="L490" s="207">
        <f t="shared" si="74"/>
        <v>2000000</v>
      </c>
      <c r="M490" s="208">
        <f t="shared" ca="1" si="81"/>
        <v>24920000</v>
      </c>
      <c r="N490" s="208">
        <f t="shared" ca="1" si="82"/>
        <v>5233200</v>
      </c>
      <c r="O490" s="208">
        <f t="shared" ca="1" si="83"/>
        <v>19686800</v>
      </c>
      <c r="P490" s="208">
        <f t="shared" ca="1" si="84"/>
        <v>21686800</v>
      </c>
      <c r="Q490" s="209">
        <f t="shared" ca="1" si="85"/>
        <v>88841031.435175478</v>
      </c>
    </row>
    <row r="491" spans="1:17" x14ac:dyDescent="0.25">
      <c r="A491" s="112">
        <v>358</v>
      </c>
      <c r="B491" s="201">
        <f t="shared" ca="1" si="75"/>
        <v>0.15416236427897867</v>
      </c>
      <c r="C491" s="201">
        <f t="shared" ca="1" si="75"/>
        <v>2.0979905878175886E-2</v>
      </c>
      <c r="D491" s="201">
        <f t="shared" ca="1" si="75"/>
        <v>0.76922482834013428</v>
      </c>
      <c r="E491" s="202">
        <f t="shared" ca="1" si="76"/>
        <v>10000000</v>
      </c>
      <c r="F491" s="203">
        <f t="shared" ca="1" si="77"/>
        <v>0.01</v>
      </c>
      <c r="G491" s="204">
        <f t="shared" ca="1" si="78"/>
        <v>100000</v>
      </c>
      <c r="H491" s="205">
        <f t="shared" ca="1" si="86"/>
        <v>197</v>
      </c>
      <c r="I491" s="206">
        <f t="shared" ca="1" si="79"/>
        <v>19700000</v>
      </c>
      <c r="J491" s="206">
        <f t="shared" ca="1" si="80"/>
        <v>8000000</v>
      </c>
      <c r="K491" s="207">
        <f t="shared" si="73"/>
        <v>14000000</v>
      </c>
      <c r="L491" s="207">
        <f t="shared" si="74"/>
        <v>2000000</v>
      </c>
      <c r="M491" s="208">
        <f t="shared" ca="1" si="81"/>
        <v>-4300000</v>
      </c>
      <c r="N491" s="208">
        <f t="shared" ca="1" si="82"/>
        <v>-903000</v>
      </c>
      <c r="O491" s="208">
        <f t="shared" ca="1" si="83"/>
        <v>-3397000</v>
      </c>
      <c r="P491" s="208">
        <f t="shared" ca="1" si="84"/>
        <v>-1397000</v>
      </c>
      <c r="Q491" s="209">
        <f t="shared" ca="1" si="85"/>
        <v>-27011219.770318359</v>
      </c>
    </row>
    <row r="492" spans="1:17" x14ac:dyDescent="0.25">
      <c r="A492" s="112">
        <v>359</v>
      </c>
      <c r="B492" s="201">
        <f t="shared" ca="1" si="75"/>
        <v>0.45551979132310461</v>
      </c>
      <c r="C492" s="201">
        <f t="shared" ca="1" si="75"/>
        <v>0.32552587406378675</v>
      </c>
      <c r="D492" s="201">
        <f t="shared" ca="1" si="75"/>
        <v>0.45898318259715287</v>
      </c>
      <c r="E492" s="202">
        <f t="shared" ca="1" si="76"/>
        <v>10500000</v>
      </c>
      <c r="F492" s="203">
        <f t="shared" ca="1" si="77"/>
        <v>0.03</v>
      </c>
      <c r="G492" s="204">
        <f t="shared" ca="1" si="78"/>
        <v>315000</v>
      </c>
      <c r="H492" s="205">
        <f t="shared" ca="1" si="86"/>
        <v>203.5</v>
      </c>
      <c r="I492" s="206">
        <f t="shared" ca="1" si="79"/>
        <v>64102500</v>
      </c>
      <c r="J492" s="206">
        <f t="shared" ca="1" si="80"/>
        <v>25200000</v>
      </c>
      <c r="K492" s="207">
        <f t="shared" si="73"/>
        <v>14000000</v>
      </c>
      <c r="L492" s="207">
        <f t="shared" si="74"/>
        <v>2000000</v>
      </c>
      <c r="M492" s="208">
        <f t="shared" ca="1" si="81"/>
        <v>22902500</v>
      </c>
      <c r="N492" s="208">
        <f t="shared" ca="1" si="82"/>
        <v>4809525</v>
      </c>
      <c r="O492" s="208">
        <f t="shared" ca="1" si="83"/>
        <v>18092975</v>
      </c>
      <c r="P492" s="208">
        <f t="shared" ca="1" si="84"/>
        <v>20092975</v>
      </c>
      <c r="Q492" s="209">
        <f t="shared" ca="1" si="85"/>
        <v>80841992.53007336</v>
      </c>
    </row>
    <row r="493" spans="1:17" x14ac:dyDescent="0.25">
      <c r="A493" s="112">
        <v>360</v>
      </c>
      <c r="B493" s="201">
        <f t="shared" ca="1" si="75"/>
        <v>5.1692151604372349E-2</v>
      </c>
      <c r="C493" s="201">
        <f t="shared" ca="1" si="75"/>
        <v>0.22188035866303124</v>
      </c>
      <c r="D493" s="201">
        <f t="shared" ca="1" si="75"/>
        <v>0.51454622261746119</v>
      </c>
      <c r="E493" s="202">
        <f t="shared" ca="1" si="76"/>
        <v>10000000</v>
      </c>
      <c r="F493" s="203">
        <f t="shared" ca="1" si="77"/>
        <v>0.02</v>
      </c>
      <c r="G493" s="204">
        <f t="shared" ca="1" si="78"/>
        <v>200000</v>
      </c>
      <c r="H493" s="205">
        <f t="shared" ca="1" si="86"/>
        <v>197</v>
      </c>
      <c r="I493" s="206">
        <f t="shared" ca="1" si="79"/>
        <v>39400000</v>
      </c>
      <c r="J493" s="206">
        <f t="shared" ca="1" si="80"/>
        <v>16000000</v>
      </c>
      <c r="K493" s="207">
        <f t="shared" si="73"/>
        <v>14000000</v>
      </c>
      <c r="L493" s="207">
        <f t="shared" si="74"/>
        <v>2000000</v>
      </c>
      <c r="M493" s="208">
        <f t="shared" ca="1" si="81"/>
        <v>7400000</v>
      </c>
      <c r="N493" s="208">
        <f t="shared" ca="1" si="82"/>
        <v>1554000</v>
      </c>
      <c r="O493" s="208">
        <f t="shared" ca="1" si="83"/>
        <v>5846000</v>
      </c>
      <c r="P493" s="208">
        <f t="shared" ca="1" si="84"/>
        <v>7846000</v>
      </c>
      <c r="Q493" s="209">
        <f t="shared" ca="1" si="85"/>
        <v>19377258.638452277</v>
      </c>
    </row>
    <row r="494" spans="1:17" x14ac:dyDescent="0.25">
      <c r="A494" s="112">
        <v>361</v>
      </c>
      <c r="B494" s="201">
        <f t="shared" ca="1" si="75"/>
        <v>0.90227617177072894</v>
      </c>
      <c r="C494" s="201">
        <f t="shared" ca="1" si="75"/>
        <v>0.75859044151045552</v>
      </c>
      <c r="D494" s="201">
        <f t="shared" ca="1" si="75"/>
        <v>0.41500438355919578</v>
      </c>
      <c r="E494" s="202">
        <f t="shared" ca="1" si="76"/>
        <v>11000000</v>
      </c>
      <c r="F494" s="203">
        <f t="shared" ca="1" si="77"/>
        <v>0.04</v>
      </c>
      <c r="G494" s="204">
        <f t="shared" ca="1" si="78"/>
        <v>440000</v>
      </c>
      <c r="H494" s="205">
        <f t="shared" ca="1" si="86"/>
        <v>204</v>
      </c>
      <c r="I494" s="206">
        <f t="shared" ca="1" si="79"/>
        <v>89760000</v>
      </c>
      <c r="J494" s="206">
        <f t="shared" ca="1" si="80"/>
        <v>35200000</v>
      </c>
      <c r="K494" s="207">
        <f t="shared" si="73"/>
        <v>14000000</v>
      </c>
      <c r="L494" s="207">
        <f t="shared" si="74"/>
        <v>2000000</v>
      </c>
      <c r="M494" s="208">
        <f t="shared" ca="1" si="81"/>
        <v>38560000</v>
      </c>
      <c r="N494" s="208">
        <f t="shared" ca="1" si="82"/>
        <v>8097600</v>
      </c>
      <c r="O494" s="208">
        <f t="shared" ca="1" si="83"/>
        <v>30462400</v>
      </c>
      <c r="P494" s="208">
        <f t="shared" ca="1" si="84"/>
        <v>32462400</v>
      </c>
      <c r="Q494" s="209">
        <f t="shared" ca="1" si="85"/>
        <v>142921274.63993031</v>
      </c>
    </row>
    <row r="495" spans="1:17" x14ac:dyDescent="0.25">
      <c r="A495" s="112">
        <v>362</v>
      </c>
      <c r="B495" s="201">
        <f t="shared" ca="1" si="75"/>
        <v>0.83376645676320205</v>
      </c>
      <c r="C495" s="201">
        <f t="shared" ca="1" si="75"/>
        <v>0.16075134552779502</v>
      </c>
      <c r="D495" s="201">
        <f t="shared" ca="1" si="75"/>
        <v>0.30662621793311506</v>
      </c>
      <c r="E495" s="202">
        <f t="shared" ca="1" si="76"/>
        <v>11000000</v>
      </c>
      <c r="F495" s="203">
        <f t="shared" ca="1" si="77"/>
        <v>0.02</v>
      </c>
      <c r="G495" s="204">
        <f t="shared" ca="1" si="78"/>
        <v>220000</v>
      </c>
      <c r="H495" s="205">
        <f t="shared" ca="1" si="86"/>
        <v>204</v>
      </c>
      <c r="I495" s="206">
        <f t="shared" ca="1" si="79"/>
        <v>44880000</v>
      </c>
      <c r="J495" s="206">
        <f t="shared" ca="1" si="80"/>
        <v>17600000</v>
      </c>
      <c r="K495" s="207">
        <f t="shared" si="73"/>
        <v>14000000</v>
      </c>
      <c r="L495" s="207">
        <f t="shared" si="74"/>
        <v>2000000</v>
      </c>
      <c r="M495" s="208">
        <f t="shared" ca="1" si="81"/>
        <v>11280000</v>
      </c>
      <c r="N495" s="208">
        <f t="shared" ca="1" si="82"/>
        <v>2368800</v>
      </c>
      <c r="O495" s="208">
        <f t="shared" ca="1" si="83"/>
        <v>8911200</v>
      </c>
      <c r="P495" s="208">
        <f t="shared" ca="1" si="84"/>
        <v>10911200</v>
      </c>
      <c r="Q495" s="209">
        <f t="shared" ca="1" si="85"/>
        <v>34760788.230420657</v>
      </c>
    </row>
    <row r="496" spans="1:17" x14ac:dyDescent="0.25">
      <c r="A496" s="112">
        <v>363</v>
      </c>
      <c r="B496" s="201">
        <f t="shared" ca="1" si="75"/>
        <v>0.56724311397903004</v>
      </c>
      <c r="C496" s="201">
        <f t="shared" ca="1" si="75"/>
        <v>0.49837272399618526</v>
      </c>
      <c r="D496" s="201">
        <f t="shared" ca="1" si="75"/>
        <v>0.86443210422333538</v>
      </c>
      <c r="E496" s="202">
        <f t="shared" ca="1" si="76"/>
        <v>10500000</v>
      </c>
      <c r="F496" s="203">
        <f t="shared" ca="1" si="77"/>
        <v>0.03</v>
      </c>
      <c r="G496" s="204">
        <f t="shared" ca="1" si="78"/>
        <v>315000</v>
      </c>
      <c r="H496" s="205">
        <f t="shared" ca="1" si="86"/>
        <v>197.5</v>
      </c>
      <c r="I496" s="206">
        <f t="shared" ca="1" si="79"/>
        <v>62212500</v>
      </c>
      <c r="J496" s="206">
        <f t="shared" ca="1" si="80"/>
        <v>25200000</v>
      </c>
      <c r="K496" s="207">
        <f t="shared" si="73"/>
        <v>14000000</v>
      </c>
      <c r="L496" s="207">
        <f t="shared" si="74"/>
        <v>2000000</v>
      </c>
      <c r="M496" s="208">
        <f t="shared" ca="1" si="81"/>
        <v>21012500</v>
      </c>
      <c r="N496" s="208">
        <f t="shared" ca="1" si="82"/>
        <v>4412625</v>
      </c>
      <c r="O496" s="208">
        <f t="shared" ca="1" si="83"/>
        <v>16599875</v>
      </c>
      <c r="P496" s="208">
        <f t="shared" ca="1" si="84"/>
        <v>18599875</v>
      </c>
      <c r="Q496" s="209">
        <f t="shared" ca="1" si="85"/>
        <v>73348469.094810411</v>
      </c>
    </row>
    <row r="497" spans="1:17" x14ac:dyDescent="0.25">
      <c r="A497" s="112">
        <v>364</v>
      </c>
      <c r="B497" s="201">
        <f t="shared" ca="1" si="75"/>
        <v>0.50121546859587851</v>
      </c>
      <c r="C497" s="201">
        <f t="shared" ca="1" si="75"/>
        <v>0.30886424213987751</v>
      </c>
      <c r="D497" s="201">
        <f t="shared" ca="1" si="75"/>
        <v>0.64567847614387919</v>
      </c>
      <c r="E497" s="202">
        <f t="shared" ca="1" si="76"/>
        <v>10500000</v>
      </c>
      <c r="F497" s="203">
        <f t="shared" ca="1" si="77"/>
        <v>0.03</v>
      </c>
      <c r="G497" s="204">
        <f t="shared" ca="1" si="78"/>
        <v>315000</v>
      </c>
      <c r="H497" s="205">
        <f t="shared" ca="1" si="86"/>
        <v>197.5</v>
      </c>
      <c r="I497" s="206">
        <f t="shared" ca="1" si="79"/>
        <v>62212500</v>
      </c>
      <c r="J497" s="206">
        <f t="shared" ca="1" si="80"/>
        <v>25200000</v>
      </c>
      <c r="K497" s="207">
        <f t="shared" si="73"/>
        <v>14000000</v>
      </c>
      <c r="L497" s="207">
        <f t="shared" si="74"/>
        <v>2000000</v>
      </c>
      <c r="M497" s="208">
        <f t="shared" ca="1" si="81"/>
        <v>21012500</v>
      </c>
      <c r="N497" s="208">
        <f t="shared" ca="1" si="82"/>
        <v>4412625</v>
      </c>
      <c r="O497" s="208">
        <f t="shared" ca="1" si="83"/>
        <v>16599875</v>
      </c>
      <c r="P497" s="208">
        <f t="shared" ca="1" si="84"/>
        <v>18599875</v>
      </c>
      <c r="Q497" s="209">
        <f t="shared" ca="1" si="85"/>
        <v>73348469.094810411</v>
      </c>
    </row>
    <row r="498" spans="1:17" x14ac:dyDescent="0.25">
      <c r="A498" s="112">
        <v>365</v>
      </c>
      <c r="B498" s="201">
        <f t="shared" ca="1" si="75"/>
        <v>0.28309585680511451</v>
      </c>
      <c r="C498" s="201">
        <f t="shared" ca="1" si="75"/>
        <v>0.66896796336376696</v>
      </c>
      <c r="D498" s="201">
        <f t="shared" ca="1" si="75"/>
        <v>0.56403524018042861</v>
      </c>
      <c r="E498" s="202">
        <f t="shared" ca="1" si="76"/>
        <v>10500000</v>
      </c>
      <c r="F498" s="203">
        <f t="shared" ca="1" si="77"/>
        <v>0.04</v>
      </c>
      <c r="G498" s="204">
        <f t="shared" ca="1" si="78"/>
        <v>420000</v>
      </c>
      <c r="H498" s="205">
        <f t="shared" ca="1" si="86"/>
        <v>197.5</v>
      </c>
      <c r="I498" s="206">
        <f t="shared" ca="1" si="79"/>
        <v>82950000</v>
      </c>
      <c r="J498" s="206">
        <f t="shared" ca="1" si="80"/>
        <v>33600000</v>
      </c>
      <c r="K498" s="207">
        <f t="shared" si="73"/>
        <v>14000000</v>
      </c>
      <c r="L498" s="207">
        <f t="shared" si="74"/>
        <v>2000000</v>
      </c>
      <c r="M498" s="208">
        <f t="shared" ca="1" si="81"/>
        <v>33350000</v>
      </c>
      <c r="N498" s="208">
        <f t="shared" ca="1" si="82"/>
        <v>7003500</v>
      </c>
      <c r="O498" s="208">
        <f t="shared" ca="1" si="83"/>
        <v>26346500</v>
      </c>
      <c r="P498" s="208">
        <f t="shared" ca="1" si="84"/>
        <v>28346500</v>
      </c>
      <c r="Q498" s="209">
        <f t="shared" ca="1" si="85"/>
        <v>122264524.85277689</v>
      </c>
    </row>
    <row r="499" spans="1:17" x14ac:dyDescent="0.25">
      <c r="A499" s="112">
        <v>366</v>
      </c>
      <c r="B499" s="201">
        <f t="shared" ca="1" si="75"/>
        <v>0.76116260977620998</v>
      </c>
      <c r="C499" s="201">
        <f t="shared" ca="1" si="75"/>
        <v>0.50332911095250699</v>
      </c>
      <c r="D499" s="201">
        <f t="shared" ca="1" si="75"/>
        <v>0.91367742503315263</v>
      </c>
      <c r="E499" s="202">
        <f t="shared" ca="1" si="76"/>
        <v>10500000</v>
      </c>
      <c r="F499" s="203">
        <f t="shared" ca="1" si="77"/>
        <v>0.03</v>
      </c>
      <c r="G499" s="204">
        <f t="shared" ca="1" si="78"/>
        <v>315000</v>
      </c>
      <c r="H499" s="205">
        <f t="shared" ca="1" si="86"/>
        <v>197.5</v>
      </c>
      <c r="I499" s="206">
        <f t="shared" ca="1" si="79"/>
        <v>62212500</v>
      </c>
      <c r="J499" s="206">
        <f t="shared" ca="1" si="80"/>
        <v>25200000</v>
      </c>
      <c r="K499" s="207">
        <f t="shared" si="73"/>
        <v>14000000</v>
      </c>
      <c r="L499" s="207">
        <f t="shared" si="74"/>
        <v>2000000</v>
      </c>
      <c r="M499" s="208">
        <f t="shared" ca="1" si="81"/>
        <v>21012500</v>
      </c>
      <c r="N499" s="208">
        <f t="shared" ca="1" si="82"/>
        <v>4412625</v>
      </c>
      <c r="O499" s="208">
        <f t="shared" ca="1" si="83"/>
        <v>16599875</v>
      </c>
      <c r="P499" s="208">
        <f t="shared" ca="1" si="84"/>
        <v>18599875</v>
      </c>
      <c r="Q499" s="209">
        <f t="shared" ca="1" si="85"/>
        <v>73348469.094810411</v>
      </c>
    </row>
    <row r="500" spans="1:17" x14ac:dyDescent="0.25">
      <c r="A500" s="112">
        <v>367</v>
      </c>
      <c r="B500" s="201">
        <f t="shared" ca="1" si="75"/>
        <v>0.66369762853830216</v>
      </c>
      <c r="C500" s="201">
        <f t="shared" ca="1" si="75"/>
        <v>0.19604219815713186</v>
      </c>
      <c r="D500" s="201">
        <f t="shared" ca="1" si="75"/>
        <v>0.81499424687363853</v>
      </c>
      <c r="E500" s="202">
        <f t="shared" ca="1" si="76"/>
        <v>10500000</v>
      </c>
      <c r="F500" s="203">
        <f t="shared" ca="1" si="77"/>
        <v>0.02</v>
      </c>
      <c r="G500" s="204">
        <f t="shared" ca="1" si="78"/>
        <v>210000</v>
      </c>
      <c r="H500" s="205">
        <f t="shared" ca="1" si="86"/>
        <v>197.5</v>
      </c>
      <c r="I500" s="206">
        <f t="shared" ca="1" si="79"/>
        <v>41475000</v>
      </c>
      <c r="J500" s="206">
        <f t="shared" ca="1" si="80"/>
        <v>16800000</v>
      </c>
      <c r="K500" s="207">
        <f t="shared" si="73"/>
        <v>14000000</v>
      </c>
      <c r="L500" s="207">
        <f t="shared" si="74"/>
        <v>2000000</v>
      </c>
      <c r="M500" s="208">
        <f t="shared" ca="1" si="81"/>
        <v>8675000</v>
      </c>
      <c r="N500" s="208">
        <f t="shared" ca="1" si="82"/>
        <v>1821750</v>
      </c>
      <c r="O500" s="208">
        <f t="shared" ca="1" si="83"/>
        <v>6853250</v>
      </c>
      <c r="P500" s="208">
        <f t="shared" ca="1" si="84"/>
        <v>8853250</v>
      </c>
      <c r="Q500" s="209">
        <f t="shared" ca="1" si="85"/>
        <v>24432413.336843953</v>
      </c>
    </row>
    <row r="501" spans="1:17" x14ac:dyDescent="0.25">
      <c r="A501" s="112">
        <v>368</v>
      </c>
      <c r="B501" s="201">
        <f t="shared" ca="1" si="75"/>
        <v>0.83714753430441879</v>
      </c>
      <c r="C501" s="201">
        <f t="shared" ca="1" si="75"/>
        <v>0.64350562870628703</v>
      </c>
      <c r="D501" s="201">
        <f t="shared" ca="1" si="75"/>
        <v>0.3727907984747898</v>
      </c>
      <c r="E501" s="202">
        <f t="shared" ca="1" si="76"/>
        <v>11000000</v>
      </c>
      <c r="F501" s="203">
        <f t="shared" ca="1" si="77"/>
        <v>0.04</v>
      </c>
      <c r="G501" s="204">
        <f t="shared" ca="1" si="78"/>
        <v>440000</v>
      </c>
      <c r="H501" s="205">
        <f t="shared" ca="1" si="86"/>
        <v>204</v>
      </c>
      <c r="I501" s="206">
        <f t="shared" ca="1" si="79"/>
        <v>89760000</v>
      </c>
      <c r="J501" s="206">
        <f t="shared" ca="1" si="80"/>
        <v>35200000</v>
      </c>
      <c r="K501" s="207">
        <f t="shared" si="73"/>
        <v>14000000</v>
      </c>
      <c r="L501" s="207">
        <f t="shared" si="74"/>
        <v>2000000</v>
      </c>
      <c r="M501" s="208">
        <f t="shared" ca="1" si="81"/>
        <v>38560000</v>
      </c>
      <c r="N501" s="208">
        <f t="shared" ca="1" si="82"/>
        <v>8097600</v>
      </c>
      <c r="O501" s="208">
        <f t="shared" ca="1" si="83"/>
        <v>30462400</v>
      </c>
      <c r="P501" s="208">
        <f t="shared" ca="1" si="84"/>
        <v>32462400</v>
      </c>
      <c r="Q501" s="209">
        <f t="shared" ca="1" si="85"/>
        <v>142921274.63993031</v>
      </c>
    </row>
    <row r="502" spans="1:17" x14ac:dyDescent="0.25">
      <c r="A502" s="112">
        <v>369</v>
      </c>
      <c r="B502" s="201">
        <f t="shared" ca="1" si="75"/>
        <v>0.16439479396315637</v>
      </c>
      <c r="C502" s="201">
        <f t="shared" ca="1" si="75"/>
        <v>0.41235241128846911</v>
      </c>
      <c r="D502" s="201">
        <f t="shared" ca="1" si="75"/>
        <v>0.88166766325679835</v>
      </c>
      <c r="E502" s="202">
        <f t="shared" ca="1" si="76"/>
        <v>10000000</v>
      </c>
      <c r="F502" s="203">
        <f t="shared" ca="1" si="77"/>
        <v>0.03</v>
      </c>
      <c r="G502" s="204">
        <f t="shared" ca="1" si="78"/>
        <v>300000</v>
      </c>
      <c r="H502" s="205">
        <f t="shared" ca="1" si="86"/>
        <v>197</v>
      </c>
      <c r="I502" s="206">
        <f t="shared" ca="1" si="79"/>
        <v>59100000</v>
      </c>
      <c r="J502" s="206">
        <f t="shared" ca="1" si="80"/>
        <v>24000000</v>
      </c>
      <c r="K502" s="207">
        <f t="shared" si="73"/>
        <v>14000000</v>
      </c>
      <c r="L502" s="207">
        <f t="shared" si="74"/>
        <v>2000000</v>
      </c>
      <c r="M502" s="208">
        <f t="shared" ca="1" si="81"/>
        <v>19100000</v>
      </c>
      <c r="N502" s="208">
        <f t="shared" ca="1" si="82"/>
        <v>4011000</v>
      </c>
      <c r="O502" s="208">
        <f t="shared" ca="1" si="83"/>
        <v>15089000</v>
      </c>
      <c r="P502" s="208">
        <f t="shared" ca="1" si="84"/>
        <v>17089000</v>
      </c>
      <c r="Q502" s="209">
        <f t="shared" ca="1" si="85"/>
        <v>65765737.047222897</v>
      </c>
    </row>
    <row r="503" spans="1:17" x14ac:dyDescent="0.25">
      <c r="A503" s="112">
        <v>370</v>
      </c>
      <c r="B503" s="201">
        <f t="shared" ca="1" si="75"/>
        <v>0.4989178326602276</v>
      </c>
      <c r="C503" s="201">
        <f t="shared" ca="1" si="75"/>
        <v>0.35280915220610998</v>
      </c>
      <c r="D503" s="201">
        <f t="shared" ca="1" si="75"/>
        <v>0.58915254858431299</v>
      </c>
      <c r="E503" s="202">
        <f t="shared" ca="1" si="76"/>
        <v>10500000</v>
      </c>
      <c r="F503" s="203">
        <f t="shared" ca="1" si="77"/>
        <v>0.03</v>
      </c>
      <c r="G503" s="204">
        <f t="shared" ca="1" si="78"/>
        <v>315000</v>
      </c>
      <c r="H503" s="205">
        <f t="shared" ca="1" si="86"/>
        <v>197.5</v>
      </c>
      <c r="I503" s="206">
        <f t="shared" ca="1" si="79"/>
        <v>62212500</v>
      </c>
      <c r="J503" s="206">
        <f t="shared" ca="1" si="80"/>
        <v>25200000</v>
      </c>
      <c r="K503" s="207">
        <f t="shared" si="73"/>
        <v>14000000</v>
      </c>
      <c r="L503" s="207">
        <f t="shared" si="74"/>
        <v>2000000</v>
      </c>
      <c r="M503" s="208">
        <f t="shared" ca="1" si="81"/>
        <v>21012500</v>
      </c>
      <c r="N503" s="208">
        <f t="shared" ca="1" si="82"/>
        <v>4412625</v>
      </c>
      <c r="O503" s="208">
        <f t="shared" ca="1" si="83"/>
        <v>16599875</v>
      </c>
      <c r="P503" s="208">
        <f t="shared" ca="1" si="84"/>
        <v>18599875</v>
      </c>
      <c r="Q503" s="209">
        <f t="shared" ca="1" si="85"/>
        <v>73348469.094810411</v>
      </c>
    </row>
    <row r="504" spans="1:17" x14ac:dyDescent="0.25">
      <c r="A504" s="112">
        <v>371</v>
      </c>
      <c r="B504" s="201">
        <f t="shared" ca="1" si="75"/>
        <v>0.961436405187446</v>
      </c>
      <c r="C504" s="201">
        <f t="shared" ca="1" si="75"/>
        <v>3.5337153938367116E-2</v>
      </c>
      <c r="D504" s="201">
        <f t="shared" ca="1" si="75"/>
        <v>0.11324279414150917</v>
      </c>
      <c r="E504" s="202">
        <f t="shared" ca="1" si="76"/>
        <v>11000000</v>
      </c>
      <c r="F504" s="203">
        <f t="shared" ca="1" si="77"/>
        <v>0.01</v>
      </c>
      <c r="G504" s="204">
        <f t="shared" ca="1" si="78"/>
        <v>110000</v>
      </c>
      <c r="H504" s="205">
        <f t="shared" ca="1" si="86"/>
        <v>204</v>
      </c>
      <c r="I504" s="206">
        <f t="shared" ca="1" si="79"/>
        <v>22440000</v>
      </c>
      <c r="J504" s="206">
        <f t="shared" ca="1" si="80"/>
        <v>8800000</v>
      </c>
      <c r="K504" s="207">
        <f t="shared" si="73"/>
        <v>14000000</v>
      </c>
      <c r="L504" s="207">
        <f t="shared" si="74"/>
        <v>2000000</v>
      </c>
      <c r="M504" s="208">
        <f t="shared" ca="1" si="81"/>
        <v>-2360000</v>
      </c>
      <c r="N504" s="208">
        <f t="shared" ca="1" si="82"/>
        <v>-495600</v>
      </c>
      <c r="O504" s="208">
        <f t="shared" ca="1" si="83"/>
        <v>-1864400</v>
      </c>
      <c r="P504" s="208">
        <f t="shared" ca="1" si="84"/>
        <v>135600</v>
      </c>
      <c r="Q504" s="209">
        <f t="shared" ca="1" si="85"/>
        <v>-19319454.974334165</v>
      </c>
    </row>
    <row r="505" spans="1:17" x14ac:dyDescent="0.25">
      <c r="A505" s="112">
        <v>372</v>
      </c>
      <c r="B505" s="201">
        <f t="shared" ca="1" si="75"/>
        <v>4.8375263883820296E-2</v>
      </c>
      <c r="C505" s="201">
        <f t="shared" ca="1" si="75"/>
        <v>0.62162476533675737</v>
      </c>
      <c r="D505" s="201">
        <f t="shared" ca="1" si="75"/>
        <v>0.99312743920646052</v>
      </c>
      <c r="E505" s="202">
        <f t="shared" ca="1" si="76"/>
        <v>10000000</v>
      </c>
      <c r="F505" s="203">
        <f t="shared" ca="1" si="77"/>
        <v>0.04</v>
      </c>
      <c r="G505" s="204">
        <f t="shared" ca="1" si="78"/>
        <v>400000</v>
      </c>
      <c r="H505" s="205">
        <f t="shared" ca="1" si="86"/>
        <v>197</v>
      </c>
      <c r="I505" s="206">
        <f t="shared" ca="1" si="79"/>
        <v>78800000</v>
      </c>
      <c r="J505" s="206">
        <f t="shared" ca="1" si="80"/>
        <v>32000000</v>
      </c>
      <c r="K505" s="207">
        <f t="shared" si="73"/>
        <v>14000000</v>
      </c>
      <c r="L505" s="207">
        <f t="shared" si="74"/>
        <v>2000000</v>
      </c>
      <c r="M505" s="208">
        <f t="shared" ca="1" si="81"/>
        <v>30800000</v>
      </c>
      <c r="N505" s="208">
        <f t="shared" ca="1" si="82"/>
        <v>6468000</v>
      </c>
      <c r="O505" s="208">
        <f t="shared" ca="1" si="83"/>
        <v>24332000</v>
      </c>
      <c r="P505" s="208">
        <f t="shared" ca="1" si="84"/>
        <v>26332000</v>
      </c>
      <c r="Q505" s="209">
        <f t="shared" ca="1" si="85"/>
        <v>112154215.45599353</v>
      </c>
    </row>
    <row r="506" spans="1:17" x14ac:dyDescent="0.25">
      <c r="A506" s="112">
        <v>373</v>
      </c>
      <c r="B506" s="201">
        <f t="shared" ca="1" si="75"/>
        <v>0.914659126449755</v>
      </c>
      <c r="C506" s="201">
        <f t="shared" ca="1" si="75"/>
        <v>0.75847624533869962</v>
      </c>
      <c r="D506" s="201">
        <f t="shared" ca="1" si="75"/>
        <v>6.3820102905242426E-2</v>
      </c>
      <c r="E506" s="202">
        <f t="shared" ca="1" si="76"/>
        <v>11000000</v>
      </c>
      <c r="F506" s="203">
        <f t="shared" ca="1" si="77"/>
        <v>0.04</v>
      </c>
      <c r="G506" s="204">
        <f t="shared" ca="1" si="78"/>
        <v>440000</v>
      </c>
      <c r="H506" s="205">
        <f t="shared" ca="1" si="86"/>
        <v>204</v>
      </c>
      <c r="I506" s="206">
        <f t="shared" ca="1" si="79"/>
        <v>89760000</v>
      </c>
      <c r="J506" s="206">
        <f t="shared" ca="1" si="80"/>
        <v>35200000</v>
      </c>
      <c r="K506" s="207">
        <f t="shared" si="73"/>
        <v>14000000</v>
      </c>
      <c r="L506" s="207">
        <f t="shared" si="74"/>
        <v>2000000</v>
      </c>
      <c r="M506" s="208">
        <f t="shared" ca="1" si="81"/>
        <v>38560000</v>
      </c>
      <c r="N506" s="208">
        <f t="shared" ca="1" si="82"/>
        <v>8097600</v>
      </c>
      <c r="O506" s="208">
        <f t="shared" ca="1" si="83"/>
        <v>30462400</v>
      </c>
      <c r="P506" s="208">
        <f t="shared" ca="1" si="84"/>
        <v>32462400</v>
      </c>
      <c r="Q506" s="209">
        <f t="shared" ca="1" si="85"/>
        <v>142921274.63993031</v>
      </c>
    </row>
    <row r="507" spans="1:17" x14ac:dyDescent="0.25">
      <c r="A507" s="112">
        <v>374</v>
      </c>
      <c r="B507" s="201">
        <f t="shared" ca="1" si="75"/>
        <v>1.8073068615696797E-2</v>
      </c>
      <c r="C507" s="201">
        <f t="shared" ca="1" si="75"/>
        <v>0.44467457069554317</v>
      </c>
      <c r="D507" s="201">
        <f t="shared" ca="1" si="75"/>
        <v>0.64742031440827152</v>
      </c>
      <c r="E507" s="202">
        <f t="shared" ca="1" si="76"/>
        <v>10000000</v>
      </c>
      <c r="F507" s="203">
        <f t="shared" ca="1" si="77"/>
        <v>0.03</v>
      </c>
      <c r="G507" s="204">
        <f t="shared" ca="1" si="78"/>
        <v>300000</v>
      </c>
      <c r="H507" s="205">
        <f t="shared" ca="1" si="86"/>
        <v>197</v>
      </c>
      <c r="I507" s="206">
        <f t="shared" ca="1" si="79"/>
        <v>59100000</v>
      </c>
      <c r="J507" s="206">
        <f t="shared" ca="1" si="80"/>
        <v>24000000</v>
      </c>
      <c r="K507" s="207">
        <f t="shared" si="73"/>
        <v>14000000</v>
      </c>
      <c r="L507" s="207">
        <f t="shared" si="74"/>
        <v>2000000</v>
      </c>
      <c r="M507" s="208">
        <f t="shared" ca="1" si="81"/>
        <v>19100000</v>
      </c>
      <c r="N507" s="208">
        <f t="shared" ca="1" si="82"/>
        <v>4011000</v>
      </c>
      <c r="O507" s="208">
        <f t="shared" ca="1" si="83"/>
        <v>15089000</v>
      </c>
      <c r="P507" s="208">
        <f t="shared" ca="1" si="84"/>
        <v>17089000</v>
      </c>
      <c r="Q507" s="209">
        <f t="shared" ca="1" si="85"/>
        <v>65765737.047222897</v>
      </c>
    </row>
    <row r="508" spans="1:17" x14ac:dyDescent="0.25">
      <c r="A508" s="112">
        <v>375</v>
      </c>
      <c r="B508" s="201">
        <f t="shared" ca="1" si="75"/>
        <v>0.3894136225145286</v>
      </c>
      <c r="C508" s="201">
        <f t="shared" ca="1" si="75"/>
        <v>0.55380552270367245</v>
      </c>
      <c r="D508" s="201">
        <f t="shared" ca="1" si="75"/>
        <v>0.22457010674317135</v>
      </c>
      <c r="E508" s="202">
        <f t="shared" ca="1" si="76"/>
        <v>10500000</v>
      </c>
      <c r="F508" s="203">
        <f t="shared" ca="1" si="77"/>
        <v>0.03</v>
      </c>
      <c r="G508" s="204">
        <f t="shared" ca="1" si="78"/>
        <v>315000</v>
      </c>
      <c r="H508" s="205">
        <f t="shared" ca="1" si="86"/>
        <v>203.5</v>
      </c>
      <c r="I508" s="206">
        <f t="shared" ca="1" si="79"/>
        <v>64102500</v>
      </c>
      <c r="J508" s="206">
        <f t="shared" ca="1" si="80"/>
        <v>25200000</v>
      </c>
      <c r="K508" s="207">
        <f t="shared" si="73"/>
        <v>14000000</v>
      </c>
      <c r="L508" s="207">
        <f t="shared" si="74"/>
        <v>2000000</v>
      </c>
      <c r="M508" s="208">
        <f t="shared" ca="1" si="81"/>
        <v>22902500</v>
      </c>
      <c r="N508" s="208">
        <f t="shared" ca="1" si="82"/>
        <v>4809525</v>
      </c>
      <c r="O508" s="208">
        <f t="shared" ca="1" si="83"/>
        <v>18092975</v>
      </c>
      <c r="P508" s="208">
        <f t="shared" ca="1" si="84"/>
        <v>20092975</v>
      </c>
      <c r="Q508" s="209">
        <f t="shared" ca="1" si="85"/>
        <v>80841992.53007336</v>
      </c>
    </row>
    <row r="509" spans="1:17" x14ac:dyDescent="0.25">
      <c r="A509" s="112">
        <v>376</v>
      </c>
      <c r="B509" s="201">
        <f t="shared" ca="1" si="75"/>
        <v>0.47091450858237682</v>
      </c>
      <c r="C509" s="201">
        <f t="shared" ca="1" si="75"/>
        <v>2.9149452756267125E-2</v>
      </c>
      <c r="D509" s="201">
        <f t="shared" ca="1" si="75"/>
        <v>0.96210862881273029</v>
      </c>
      <c r="E509" s="202">
        <f t="shared" ca="1" si="76"/>
        <v>10500000</v>
      </c>
      <c r="F509" s="203">
        <f t="shared" ca="1" si="77"/>
        <v>0.01</v>
      </c>
      <c r="G509" s="204">
        <f t="shared" ca="1" si="78"/>
        <v>105000</v>
      </c>
      <c r="H509" s="205">
        <f t="shared" ca="1" si="86"/>
        <v>197.5</v>
      </c>
      <c r="I509" s="206">
        <f t="shared" ca="1" si="79"/>
        <v>20737500</v>
      </c>
      <c r="J509" s="206">
        <f t="shared" ca="1" si="80"/>
        <v>8400000</v>
      </c>
      <c r="K509" s="207">
        <f t="shared" si="73"/>
        <v>14000000</v>
      </c>
      <c r="L509" s="207">
        <f t="shared" si="74"/>
        <v>2000000</v>
      </c>
      <c r="M509" s="208">
        <f t="shared" ca="1" si="81"/>
        <v>-3662500</v>
      </c>
      <c r="N509" s="208">
        <f t="shared" ca="1" si="82"/>
        <v>-769125</v>
      </c>
      <c r="O509" s="208">
        <f t="shared" ca="1" si="83"/>
        <v>-2893375</v>
      </c>
      <c r="P509" s="208">
        <f t="shared" ca="1" si="84"/>
        <v>-893375</v>
      </c>
      <c r="Q509" s="209">
        <f t="shared" ca="1" si="85"/>
        <v>-24483642.421122521</v>
      </c>
    </row>
    <row r="510" spans="1:17" x14ac:dyDescent="0.25">
      <c r="A510" s="112">
        <v>377</v>
      </c>
      <c r="B510" s="201">
        <f t="shared" ca="1" si="75"/>
        <v>0.66842763810550321</v>
      </c>
      <c r="C510" s="201">
        <f t="shared" ca="1" si="75"/>
        <v>0.27099477838462616</v>
      </c>
      <c r="D510" s="201">
        <f t="shared" ca="1" si="75"/>
        <v>0.69958299495416043</v>
      </c>
      <c r="E510" s="202">
        <f t="shared" ca="1" si="76"/>
        <v>10500000</v>
      </c>
      <c r="F510" s="203">
        <f t="shared" ca="1" si="77"/>
        <v>0.02</v>
      </c>
      <c r="G510" s="204">
        <f t="shared" ca="1" si="78"/>
        <v>210000</v>
      </c>
      <c r="H510" s="205">
        <f t="shared" ca="1" si="86"/>
        <v>197.5</v>
      </c>
      <c r="I510" s="206">
        <f t="shared" ca="1" si="79"/>
        <v>41475000</v>
      </c>
      <c r="J510" s="206">
        <f t="shared" ca="1" si="80"/>
        <v>16800000</v>
      </c>
      <c r="K510" s="207">
        <f t="shared" si="73"/>
        <v>14000000</v>
      </c>
      <c r="L510" s="207">
        <f t="shared" si="74"/>
        <v>2000000</v>
      </c>
      <c r="M510" s="208">
        <f t="shared" ca="1" si="81"/>
        <v>8675000</v>
      </c>
      <c r="N510" s="208">
        <f t="shared" ca="1" si="82"/>
        <v>1821750</v>
      </c>
      <c r="O510" s="208">
        <f t="shared" ca="1" si="83"/>
        <v>6853250</v>
      </c>
      <c r="P510" s="208">
        <f t="shared" ca="1" si="84"/>
        <v>8853250</v>
      </c>
      <c r="Q510" s="209">
        <f t="shared" ca="1" si="85"/>
        <v>24432413.336843953</v>
      </c>
    </row>
    <row r="511" spans="1:17" x14ac:dyDescent="0.25">
      <c r="A511" s="112">
        <v>378</v>
      </c>
      <c r="B511" s="201">
        <f t="shared" ca="1" si="75"/>
        <v>0.62928535163272237</v>
      </c>
      <c r="C511" s="201">
        <f t="shared" ca="1" si="75"/>
        <v>0.95078949078684949</v>
      </c>
      <c r="D511" s="201">
        <f t="shared" ca="1" si="75"/>
        <v>0.1626340875003609</v>
      </c>
      <c r="E511" s="202">
        <f t="shared" ca="1" si="76"/>
        <v>10500000</v>
      </c>
      <c r="F511" s="203">
        <f t="shared" ca="1" si="77"/>
        <v>0.08</v>
      </c>
      <c r="G511" s="204">
        <f t="shared" ca="1" si="78"/>
        <v>840000</v>
      </c>
      <c r="H511" s="205">
        <f t="shared" ca="1" si="86"/>
        <v>203.5</v>
      </c>
      <c r="I511" s="206">
        <f t="shared" ca="1" si="79"/>
        <v>170940000</v>
      </c>
      <c r="J511" s="206">
        <f t="shared" ca="1" si="80"/>
        <v>67200000</v>
      </c>
      <c r="K511" s="207">
        <f t="shared" si="73"/>
        <v>14000000</v>
      </c>
      <c r="L511" s="207">
        <f t="shared" si="74"/>
        <v>2000000</v>
      </c>
      <c r="M511" s="208">
        <f t="shared" ca="1" si="81"/>
        <v>87740000</v>
      </c>
      <c r="N511" s="208">
        <f t="shared" ca="1" si="82"/>
        <v>18425400</v>
      </c>
      <c r="O511" s="208">
        <f t="shared" ca="1" si="83"/>
        <v>69314600</v>
      </c>
      <c r="P511" s="208">
        <f t="shared" ca="1" si="84"/>
        <v>71314600</v>
      </c>
      <c r="Q511" s="209">
        <f t="shared" ca="1" si="85"/>
        <v>337911477.04534394</v>
      </c>
    </row>
    <row r="512" spans="1:17" x14ac:dyDescent="0.25">
      <c r="A512" s="112">
        <v>379</v>
      </c>
      <c r="B512" s="201">
        <f t="shared" ca="1" si="75"/>
        <v>0.45348034963064066</v>
      </c>
      <c r="C512" s="201">
        <f t="shared" ca="1" si="75"/>
        <v>0.26368006275307188</v>
      </c>
      <c r="D512" s="201">
        <f t="shared" ca="1" si="75"/>
        <v>0.79312215951194986</v>
      </c>
      <c r="E512" s="202">
        <f t="shared" ca="1" si="76"/>
        <v>10500000</v>
      </c>
      <c r="F512" s="203">
        <f t="shared" ca="1" si="77"/>
        <v>0.02</v>
      </c>
      <c r="G512" s="204">
        <f t="shared" ca="1" si="78"/>
        <v>210000</v>
      </c>
      <c r="H512" s="205">
        <f t="shared" ca="1" si="86"/>
        <v>197.5</v>
      </c>
      <c r="I512" s="206">
        <f t="shared" ca="1" si="79"/>
        <v>41475000</v>
      </c>
      <c r="J512" s="206">
        <f t="shared" ca="1" si="80"/>
        <v>16800000</v>
      </c>
      <c r="K512" s="207">
        <f t="shared" si="73"/>
        <v>14000000</v>
      </c>
      <c r="L512" s="207">
        <f t="shared" si="74"/>
        <v>2000000</v>
      </c>
      <c r="M512" s="208">
        <f t="shared" ca="1" si="81"/>
        <v>8675000</v>
      </c>
      <c r="N512" s="208">
        <f t="shared" ca="1" si="82"/>
        <v>1821750</v>
      </c>
      <c r="O512" s="208">
        <f t="shared" ca="1" si="83"/>
        <v>6853250</v>
      </c>
      <c r="P512" s="208">
        <f t="shared" ca="1" si="84"/>
        <v>8853250</v>
      </c>
      <c r="Q512" s="209">
        <f t="shared" ca="1" si="85"/>
        <v>24432413.336843953</v>
      </c>
    </row>
    <row r="513" spans="1:17" x14ac:dyDescent="0.25">
      <c r="A513" s="112">
        <v>380</v>
      </c>
      <c r="B513" s="201">
        <f t="shared" ca="1" si="75"/>
        <v>0.31262489585129805</v>
      </c>
      <c r="C513" s="201">
        <f t="shared" ca="1" si="75"/>
        <v>0.1999468215065191</v>
      </c>
      <c r="D513" s="201">
        <f t="shared" ca="1" si="75"/>
        <v>0.47422332707763348</v>
      </c>
      <c r="E513" s="202">
        <f t="shared" ca="1" si="76"/>
        <v>10500000</v>
      </c>
      <c r="F513" s="203">
        <f t="shared" ca="1" si="77"/>
        <v>0.02</v>
      </c>
      <c r="G513" s="204">
        <f t="shared" ca="1" si="78"/>
        <v>210000</v>
      </c>
      <c r="H513" s="205">
        <f t="shared" ca="1" si="86"/>
        <v>203.5</v>
      </c>
      <c r="I513" s="206">
        <f t="shared" ca="1" si="79"/>
        <v>42735000</v>
      </c>
      <c r="J513" s="206">
        <f t="shared" ca="1" si="80"/>
        <v>16800000</v>
      </c>
      <c r="K513" s="207">
        <f t="shared" si="73"/>
        <v>14000000</v>
      </c>
      <c r="L513" s="207">
        <f t="shared" si="74"/>
        <v>2000000</v>
      </c>
      <c r="M513" s="208">
        <f t="shared" ca="1" si="81"/>
        <v>9935000</v>
      </c>
      <c r="N513" s="208">
        <f t="shared" ca="1" si="82"/>
        <v>2086350</v>
      </c>
      <c r="O513" s="208">
        <f t="shared" ca="1" si="83"/>
        <v>7848650</v>
      </c>
      <c r="P513" s="208">
        <f t="shared" ca="1" si="84"/>
        <v>9848650</v>
      </c>
      <c r="Q513" s="209">
        <f t="shared" ca="1" si="85"/>
        <v>29428095.627019241</v>
      </c>
    </row>
    <row r="514" spans="1:17" x14ac:dyDescent="0.25">
      <c r="A514" s="112">
        <v>381</v>
      </c>
      <c r="B514" s="201">
        <f t="shared" ca="1" si="75"/>
        <v>0.96355024277775236</v>
      </c>
      <c r="C514" s="201">
        <f t="shared" ca="1" si="75"/>
        <v>0.23416413838583328</v>
      </c>
      <c r="D514" s="201">
        <f t="shared" ca="1" si="75"/>
        <v>0.407955117164855</v>
      </c>
      <c r="E514" s="202">
        <f t="shared" ca="1" si="76"/>
        <v>11000000</v>
      </c>
      <c r="F514" s="203">
        <f t="shared" ca="1" si="77"/>
        <v>0.02</v>
      </c>
      <c r="G514" s="204">
        <f t="shared" ca="1" si="78"/>
        <v>220000</v>
      </c>
      <c r="H514" s="205">
        <f t="shared" ca="1" si="86"/>
        <v>204</v>
      </c>
      <c r="I514" s="206">
        <f t="shared" ca="1" si="79"/>
        <v>44880000</v>
      </c>
      <c r="J514" s="206">
        <f t="shared" ca="1" si="80"/>
        <v>17600000</v>
      </c>
      <c r="K514" s="207">
        <f t="shared" si="73"/>
        <v>14000000</v>
      </c>
      <c r="L514" s="207">
        <f t="shared" si="74"/>
        <v>2000000</v>
      </c>
      <c r="M514" s="208">
        <f t="shared" ca="1" si="81"/>
        <v>11280000</v>
      </c>
      <c r="N514" s="208">
        <f t="shared" ca="1" si="82"/>
        <v>2368800</v>
      </c>
      <c r="O514" s="208">
        <f t="shared" ca="1" si="83"/>
        <v>8911200</v>
      </c>
      <c r="P514" s="208">
        <f t="shared" ca="1" si="84"/>
        <v>10911200</v>
      </c>
      <c r="Q514" s="209">
        <f t="shared" ca="1" si="85"/>
        <v>34760788.230420657</v>
      </c>
    </row>
    <row r="515" spans="1:17" x14ac:dyDescent="0.25">
      <c r="A515" s="112">
        <v>382</v>
      </c>
      <c r="B515" s="201">
        <f t="shared" ca="1" si="75"/>
        <v>0.58125887631722506</v>
      </c>
      <c r="C515" s="201">
        <f t="shared" ca="1" si="75"/>
        <v>0.13146565640177965</v>
      </c>
      <c r="D515" s="201">
        <f t="shared" ca="1" si="75"/>
        <v>0.3875885144326674</v>
      </c>
      <c r="E515" s="202">
        <f t="shared" ca="1" si="76"/>
        <v>10500000</v>
      </c>
      <c r="F515" s="203">
        <f t="shared" ca="1" si="77"/>
        <v>0.02</v>
      </c>
      <c r="G515" s="204">
        <f t="shared" ca="1" si="78"/>
        <v>210000</v>
      </c>
      <c r="H515" s="205">
        <f t="shared" ca="1" si="86"/>
        <v>203.5</v>
      </c>
      <c r="I515" s="206">
        <f t="shared" ca="1" si="79"/>
        <v>42735000</v>
      </c>
      <c r="J515" s="206">
        <f t="shared" ca="1" si="80"/>
        <v>16800000</v>
      </c>
      <c r="K515" s="207">
        <f t="shared" si="73"/>
        <v>14000000</v>
      </c>
      <c r="L515" s="207">
        <f t="shared" si="74"/>
        <v>2000000</v>
      </c>
      <c r="M515" s="208">
        <f t="shared" ca="1" si="81"/>
        <v>9935000</v>
      </c>
      <c r="N515" s="208">
        <f t="shared" ca="1" si="82"/>
        <v>2086350</v>
      </c>
      <c r="O515" s="208">
        <f t="shared" ca="1" si="83"/>
        <v>7848650</v>
      </c>
      <c r="P515" s="208">
        <f t="shared" ca="1" si="84"/>
        <v>9848650</v>
      </c>
      <c r="Q515" s="209">
        <f t="shared" ca="1" si="85"/>
        <v>29428095.627019241</v>
      </c>
    </row>
    <row r="516" spans="1:17" x14ac:dyDescent="0.25">
      <c r="A516" s="112">
        <v>383</v>
      </c>
      <c r="B516" s="201">
        <f t="shared" ca="1" si="75"/>
        <v>0.48404328004288044</v>
      </c>
      <c r="C516" s="201">
        <f t="shared" ca="1" si="75"/>
        <v>0.44810726046149707</v>
      </c>
      <c r="D516" s="201">
        <f t="shared" ca="1" si="75"/>
        <v>0.13660310161723488</v>
      </c>
      <c r="E516" s="202">
        <f t="shared" ca="1" si="76"/>
        <v>10500000</v>
      </c>
      <c r="F516" s="203">
        <f t="shared" ca="1" si="77"/>
        <v>0.03</v>
      </c>
      <c r="G516" s="204">
        <f t="shared" ca="1" si="78"/>
        <v>315000</v>
      </c>
      <c r="H516" s="205">
        <f t="shared" ca="1" si="86"/>
        <v>203.5</v>
      </c>
      <c r="I516" s="206">
        <f t="shared" ca="1" si="79"/>
        <v>64102500</v>
      </c>
      <c r="J516" s="206">
        <f t="shared" ca="1" si="80"/>
        <v>25200000</v>
      </c>
      <c r="K516" s="207">
        <f t="shared" si="73"/>
        <v>14000000</v>
      </c>
      <c r="L516" s="207">
        <f t="shared" si="74"/>
        <v>2000000</v>
      </c>
      <c r="M516" s="208">
        <f t="shared" ca="1" si="81"/>
        <v>22902500</v>
      </c>
      <c r="N516" s="208">
        <f t="shared" ca="1" si="82"/>
        <v>4809525</v>
      </c>
      <c r="O516" s="208">
        <f t="shared" ca="1" si="83"/>
        <v>18092975</v>
      </c>
      <c r="P516" s="208">
        <f t="shared" ca="1" si="84"/>
        <v>20092975</v>
      </c>
      <c r="Q516" s="209">
        <f t="shared" ca="1" si="85"/>
        <v>80841992.53007336</v>
      </c>
    </row>
    <row r="517" spans="1:17" x14ac:dyDescent="0.25">
      <c r="A517" s="112">
        <v>384</v>
      </c>
      <c r="B517" s="201">
        <f t="shared" ca="1" si="75"/>
        <v>0.3192828290537526</v>
      </c>
      <c r="C517" s="201">
        <f t="shared" ca="1" si="75"/>
        <v>0.70269386510962506</v>
      </c>
      <c r="D517" s="201">
        <f t="shared" ca="1" si="75"/>
        <v>0.23686951403051848</v>
      </c>
      <c r="E517" s="202">
        <f t="shared" ca="1" si="76"/>
        <v>10500000</v>
      </c>
      <c r="F517" s="203">
        <f t="shared" ca="1" si="77"/>
        <v>0.04</v>
      </c>
      <c r="G517" s="204">
        <f t="shared" ca="1" si="78"/>
        <v>420000</v>
      </c>
      <c r="H517" s="205">
        <f t="shared" ca="1" si="86"/>
        <v>203.5</v>
      </c>
      <c r="I517" s="206">
        <f t="shared" ca="1" si="79"/>
        <v>85470000</v>
      </c>
      <c r="J517" s="206">
        <f t="shared" ca="1" si="80"/>
        <v>33600000</v>
      </c>
      <c r="K517" s="207">
        <f t="shared" si="73"/>
        <v>14000000</v>
      </c>
      <c r="L517" s="207">
        <f t="shared" si="74"/>
        <v>2000000</v>
      </c>
      <c r="M517" s="208">
        <f t="shared" ca="1" si="81"/>
        <v>35870000</v>
      </c>
      <c r="N517" s="208">
        <f t="shared" ca="1" si="82"/>
        <v>7532700</v>
      </c>
      <c r="O517" s="208">
        <f t="shared" ca="1" si="83"/>
        <v>28337300</v>
      </c>
      <c r="P517" s="208">
        <f t="shared" ca="1" si="84"/>
        <v>30337300</v>
      </c>
      <c r="Q517" s="209">
        <f t="shared" ca="1" si="85"/>
        <v>132255889.43312746</v>
      </c>
    </row>
    <row r="518" spans="1:17" x14ac:dyDescent="0.25">
      <c r="A518" s="112">
        <v>385</v>
      </c>
      <c r="B518" s="201">
        <f t="shared" ca="1" si="75"/>
        <v>9.7466762437077969E-2</v>
      </c>
      <c r="C518" s="201">
        <f t="shared" ca="1" si="75"/>
        <v>0.30832156285641865</v>
      </c>
      <c r="D518" s="201">
        <f t="shared" ca="1" si="75"/>
        <v>0.80212485869851102</v>
      </c>
      <c r="E518" s="202">
        <f t="shared" ca="1" si="76"/>
        <v>10000000</v>
      </c>
      <c r="F518" s="203">
        <f t="shared" ca="1" si="77"/>
        <v>0.03</v>
      </c>
      <c r="G518" s="204">
        <f t="shared" ca="1" si="78"/>
        <v>300000</v>
      </c>
      <c r="H518" s="205">
        <f t="shared" ca="1" si="86"/>
        <v>197</v>
      </c>
      <c r="I518" s="206">
        <f t="shared" ca="1" si="79"/>
        <v>59100000</v>
      </c>
      <c r="J518" s="206">
        <f t="shared" ca="1" si="80"/>
        <v>24000000</v>
      </c>
      <c r="K518" s="207">
        <f t="shared" ref="K518:K581" si="87">$D$17</f>
        <v>14000000</v>
      </c>
      <c r="L518" s="207">
        <f t="shared" ref="L518:L581" si="88">$D$15/$D$18</f>
        <v>2000000</v>
      </c>
      <c r="M518" s="208">
        <f t="shared" ca="1" si="81"/>
        <v>19100000</v>
      </c>
      <c r="N518" s="208">
        <f t="shared" ca="1" si="82"/>
        <v>4011000</v>
      </c>
      <c r="O518" s="208">
        <f t="shared" ca="1" si="83"/>
        <v>15089000</v>
      </c>
      <c r="P518" s="208">
        <f t="shared" ca="1" si="84"/>
        <v>17089000</v>
      </c>
      <c r="Q518" s="209">
        <f t="shared" ca="1" si="85"/>
        <v>65765737.047222897</v>
      </c>
    </row>
    <row r="519" spans="1:17" x14ac:dyDescent="0.25">
      <c r="A519" s="112">
        <v>386</v>
      </c>
      <c r="B519" s="201">
        <f t="shared" ref="B519:D582" ca="1" si="89">RAND()</f>
        <v>0.28619351987202701</v>
      </c>
      <c r="C519" s="201">
        <f t="shared" ca="1" si="89"/>
        <v>6.8681990873738163E-2</v>
      </c>
      <c r="D519" s="201">
        <f t="shared" ca="1" si="89"/>
        <v>2.0389246115803838E-2</v>
      </c>
      <c r="E519" s="202">
        <f t="shared" ref="E519:E582" ca="1" si="90">IF(B519&lt;0.2,$D$8,IF(B519&lt;0.8,$E$8,$F$8))</f>
        <v>10500000</v>
      </c>
      <c r="F519" s="203">
        <f t="shared" ref="F519:F582" ca="1" si="91">IF(C519&lt;$D$10,$D$11,IF(C519&lt;$D$10+$E$10,$E$11,IF(C519&lt;$D$10+$E$10+$F$10,$F$11,IF(C519&lt;$D$10+$E$10+$F$10+$G$10,$G$11,IF(C519&lt;$D$10+$E$10+$F$10+$G$10+$H$10,$H$11,$I$11)))))</f>
        <v>0.01</v>
      </c>
      <c r="G519" s="204">
        <f t="shared" ref="G519:G582" ca="1" si="92">E519*F519</f>
        <v>105000</v>
      </c>
      <c r="H519" s="205">
        <f t="shared" ca="1" si="86"/>
        <v>203.5</v>
      </c>
      <c r="I519" s="206">
        <f t="shared" ref="I519:I582" ca="1" si="93">G519*H519</f>
        <v>21367500</v>
      </c>
      <c r="J519" s="206">
        <f t="shared" ref="J519:J582" ca="1" si="94">$D$16*G519</f>
        <v>8400000</v>
      </c>
      <c r="K519" s="207">
        <f t="shared" si="87"/>
        <v>14000000</v>
      </c>
      <c r="L519" s="207">
        <f t="shared" si="88"/>
        <v>2000000</v>
      </c>
      <c r="M519" s="208">
        <f t="shared" ref="M519:M582" ca="1" si="95">I519-J519-K519-L519</f>
        <v>-3032500</v>
      </c>
      <c r="N519" s="208">
        <f t="shared" ref="N519:N582" ca="1" si="96">M519*$D$19</f>
        <v>-636825</v>
      </c>
      <c r="O519" s="208">
        <f t="shared" ref="O519:O582" ca="1" si="97">M519-N519</f>
        <v>-2395675</v>
      </c>
      <c r="P519" s="208">
        <f t="shared" ref="P519:P582" ca="1" si="98">O519+L519</f>
        <v>-395675</v>
      </c>
      <c r="Q519" s="209">
        <f t="shared" ref="Q519:Q582" ca="1" si="99">PV($D$20,$D$18,-P519)-$D$15</f>
        <v>-21985801.276034873</v>
      </c>
    </row>
    <row r="520" spans="1:17" x14ac:dyDescent="0.25">
      <c r="A520" s="112">
        <v>387</v>
      </c>
      <c r="B520" s="201">
        <f t="shared" ca="1" si="89"/>
        <v>0.75497334696053153</v>
      </c>
      <c r="C520" s="201">
        <f t="shared" ca="1" si="89"/>
        <v>1.2760419716578264E-2</v>
      </c>
      <c r="D520" s="201">
        <f t="shared" ca="1" si="89"/>
        <v>0.46797108390989772</v>
      </c>
      <c r="E520" s="202">
        <f t="shared" ca="1" si="90"/>
        <v>10500000</v>
      </c>
      <c r="F520" s="203">
        <f t="shared" ca="1" si="91"/>
        <v>0.01</v>
      </c>
      <c r="G520" s="204">
        <f t="shared" ca="1" si="92"/>
        <v>105000</v>
      </c>
      <c r="H520" s="205">
        <f t="shared" ca="1" si="86"/>
        <v>203.5</v>
      </c>
      <c r="I520" s="206">
        <f t="shared" ca="1" si="93"/>
        <v>21367500</v>
      </c>
      <c r="J520" s="206">
        <f t="shared" ca="1" si="94"/>
        <v>8400000</v>
      </c>
      <c r="K520" s="207">
        <f t="shared" si="87"/>
        <v>14000000</v>
      </c>
      <c r="L520" s="207">
        <f t="shared" si="88"/>
        <v>2000000</v>
      </c>
      <c r="M520" s="208">
        <f t="shared" ca="1" si="95"/>
        <v>-3032500</v>
      </c>
      <c r="N520" s="208">
        <f t="shared" ca="1" si="96"/>
        <v>-636825</v>
      </c>
      <c r="O520" s="208">
        <f t="shared" ca="1" si="97"/>
        <v>-2395675</v>
      </c>
      <c r="P520" s="208">
        <f t="shared" ca="1" si="98"/>
        <v>-395675</v>
      </c>
      <c r="Q520" s="209">
        <f t="shared" ca="1" si="99"/>
        <v>-21985801.276034873</v>
      </c>
    </row>
    <row r="521" spans="1:17" x14ac:dyDescent="0.25">
      <c r="A521" s="112">
        <v>388</v>
      </c>
      <c r="B521" s="201">
        <f t="shared" ca="1" si="89"/>
        <v>0.5876271789510743</v>
      </c>
      <c r="C521" s="201">
        <f t="shared" ca="1" si="89"/>
        <v>0.17095573164293798</v>
      </c>
      <c r="D521" s="201">
        <f t="shared" ca="1" si="89"/>
        <v>6.4404231875806128E-2</v>
      </c>
      <c r="E521" s="202">
        <f t="shared" ca="1" si="90"/>
        <v>10500000</v>
      </c>
      <c r="F521" s="203">
        <f t="shared" ca="1" si="91"/>
        <v>0.02</v>
      </c>
      <c r="G521" s="204">
        <f t="shared" ca="1" si="92"/>
        <v>210000</v>
      </c>
      <c r="H521" s="205">
        <f t="shared" ref="H521:H584" ca="1" si="100">190+E521/1000000+IF(D521&lt;0.5,3,-3)</f>
        <v>203.5</v>
      </c>
      <c r="I521" s="206">
        <f t="shared" ca="1" si="93"/>
        <v>42735000</v>
      </c>
      <c r="J521" s="206">
        <f t="shared" ca="1" si="94"/>
        <v>16800000</v>
      </c>
      <c r="K521" s="207">
        <f t="shared" si="87"/>
        <v>14000000</v>
      </c>
      <c r="L521" s="207">
        <f t="shared" si="88"/>
        <v>2000000</v>
      </c>
      <c r="M521" s="208">
        <f t="shared" ca="1" si="95"/>
        <v>9935000</v>
      </c>
      <c r="N521" s="208">
        <f t="shared" ca="1" si="96"/>
        <v>2086350</v>
      </c>
      <c r="O521" s="208">
        <f t="shared" ca="1" si="97"/>
        <v>7848650</v>
      </c>
      <c r="P521" s="208">
        <f t="shared" ca="1" si="98"/>
        <v>9848650</v>
      </c>
      <c r="Q521" s="209">
        <f t="shared" ca="1" si="99"/>
        <v>29428095.627019241</v>
      </c>
    </row>
    <row r="522" spans="1:17" x14ac:dyDescent="0.25">
      <c r="A522" s="112">
        <v>389</v>
      </c>
      <c r="B522" s="201">
        <f t="shared" ca="1" si="89"/>
        <v>0.28885345296495635</v>
      </c>
      <c r="C522" s="201">
        <f t="shared" ca="1" si="89"/>
        <v>0.74172323898521031</v>
      </c>
      <c r="D522" s="201">
        <f t="shared" ca="1" si="89"/>
        <v>4.511788115565607E-2</v>
      </c>
      <c r="E522" s="202">
        <f t="shared" ca="1" si="90"/>
        <v>10500000</v>
      </c>
      <c r="F522" s="203">
        <f t="shared" ca="1" si="91"/>
        <v>0.04</v>
      </c>
      <c r="G522" s="204">
        <f t="shared" ca="1" si="92"/>
        <v>420000</v>
      </c>
      <c r="H522" s="205">
        <f t="shared" ca="1" si="100"/>
        <v>203.5</v>
      </c>
      <c r="I522" s="206">
        <f t="shared" ca="1" si="93"/>
        <v>85470000</v>
      </c>
      <c r="J522" s="206">
        <f t="shared" ca="1" si="94"/>
        <v>33600000</v>
      </c>
      <c r="K522" s="207">
        <f t="shared" si="87"/>
        <v>14000000</v>
      </c>
      <c r="L522" s="207">
        <f t="shared" si="88"/>
        <v>2000000</v>
      </c>
      <c r="M522" s="208">
        <f t="shared" ca="1" si="95"/>
        <v>35870000</v>
      </c>
      <c r="N522" s="208">
        <f t="shared" ca="1" si="96"/>
        <v>7532700</v>
      </c>
      <c r="O522" s="208">
        <f t="shared" ca="1" si="97"/>
        <v>28337300</v>
      </c>
      <c r="P522" s="208">
        <f t="shared" ca="1" si="98"/>
        <v>30337300</v>
      </c>
      <c r="Q522" s="209">
        <f t="shared" ca="1" si="99"/>
        <v>132255889.43312746</v>
      </c>
    </row>
    <row r="523" spans="1:17" x14ac:dyDescent="0.25">
      <c r="A523" s="112">
        <v>390</v>
      </c>
      <c r="B523" s="201">
        <f t="shared" ca="1" si="89"/>
        <v>0.28952985643265494</v>
      </c>
      <c r="C523" s="201">
        <f t="shared" ca="1" si="89"/>
        <v>8.2023685508357702E-2</v>
      </c>
      <c r="D523" s="201">
        <f t="shared" ca="1" si="89"/>
        <v>0.54404287761603309</v>
      </c>
      <c r="E523" s="202">
        <f t="shared" ca="1" si="90"/>
        <v>10500000</v>
      </c>
      <c r="F523" s="203">
        <f t="shared" ca="1" si="91"/>
        <v>0.01</v>
      </c>
      <c r="G523" s="204">
        <f t="shared" ca="1" si="92"/>
        <v>105000</v>
      </c>
      <c r="H523" s="205">
        <f t="shared" ca="1" si="100"/>
        <v>197.5</v>
      </c>
      <c r="I523" s="206">
        <f t="shared" ca="1" si="93"/>
        <v>20737500</v>
      </c>
      <c r="J523" s="206">
        <f t="shared" ca="1" si="94"/>
        <v>8400000</v>
      </c>
      <c r="K523" s="207">
        <f t="shared" si="87"/>
        <v>14000000</v>
      </c>
      <c r="L523" s="207">
        <f t="shared" si="88"/>
        <v>2000000</v>
      </c>
      <c r="M523" s="208">
        <f t="shared" ca="1" si="95"/>
        <v>-3662500</v>
      </c>
      <c r="N523" s="208">
        <f t="shared" ca="1" si="96"/>
        <v>-769125</v>
      </c>
      <c r="O523" s="208">
        <f t="shared" ca="1" si="97"/>
        <v>-2893375</v>
      </c>
      <c r="P523" s="208">
        <f t="shared" ca="1" si="98"/>
        <v>-893375</v>
      </c>
      <c r="Q523" s="209">
        <f t="shared" ca="1" si="99"/>
        <v>-24483642.421122521</v>
      </c>
    </row>
    <row r="524" spans="1:17" x14ac:dyDescent="0.25">
      <c r="A524" s="112">
        <v>391</v>
      </c>
      <c r="B524" s="201">
        <f t="shared" ca="1" si="89"/>
        <v>0.99441821242744488</v>
      </c>
      <c r="C524" s="201">
        <f t="shared" ca="1" si="89"/>
        <v>0.90102833126507831</v>
      </c>
      <c r="D524" s="201">
        <f t="shared" ca="1" si="89"/>
        <v>0.23050753823351522</v>
      </c>
      <c r="E524" s="202">
        <f t="shared" ca="1" si="90"/>
        <v>11000000</v>
      </c>
      <c r="F524" s="203">
        <f t="shared" ca="1" si="91"/>
        <v>0.05</v>
      </c>
      <c r="G524" s="204">
        <f t="shared" ca="1" si="92"/>
        <v>550000</v>
      </c>
      <c r="H524" s="205">
        <f t="shared" ca="1" si="100"/>
        <v>204</v>
      </c>
      <c r="I524" s="206">
        <f t="shared" ca="1" si="93"/>
        <v>112200000</v>
      </c>
      <c r="J524" s="206">
        <f t="shared" ca="1" si="94"/>
        <v>44000000</v>
      </c>
      <c r="K524" s="207">
        <f t="shared" si="87"/>
        <v>14000000</v>
      </c>
      <c r="L524" s="207">
        <f t="shared" si="88"/>
        <v>2000000</v>
      </c>
      <c r="M524" s="208">
        <f t="shared" ca="1" si="95"/>
        <v>52200000</v>
      </c>
      <c r="N524" s="208">
        <f t="shared" ca="1" si="96"/>
        <v>10962000</v>
      </c>
      <c r="O524" s="208">
        <f t="shared" ca="1" si="97"/>
        <v>41238000</v>
      </c>
      <c r="P524" s="208">
        <f t="shared" ca="1" si="98"/>
        <v>43238000</v>
      </c>
      <c r="Q524" s="209">
        <f t="shared" ca="1" si="99"/>
        <v>197001517.84468514</v>
      </c>
    </row>
    <row r="525" spans="1:17" x14ac:dyDescent="0.25">
      <c r="A525" s="112">
        <v>392</v>
      </c>
      <c r="B525" s="201">
        <f t="shared" ca="1" si="89"/>
        <v>7.4830417818464778E-2</v>
      </c>
      <c r="C525" s="201">
        <f t="shared" ca="1" si="89"/>
        <v>0.85519998822791354</v>
      </c>
      <c r="D525" s="201">
        <f t="shared" ca="1" si="89"/>
        <v>0.83974609566864189</v>
      </c>
      <c r="E525" s="202">
        <f t="shared" ca="1" si="90"/>
        <v>10000000</v>
      </c>
      <c r="F525" s="203">
        <f t="shared" ca="1" si="91"/>
        <v>0.05</v>
      </c>
      <c r="G525" s="204">
        <f t="shared" ca="1" si="92"/>
        <v>500000</v>
      </c>
      <c r="H525" s="205">
        <f t="shared" ca="1" si="100"/>
        <v>197</v>
      </c>
      <c r="I525" s="206">
        <f t="shared" ca="1" si="93"/>
        <v>98500000</v>
      </c>
      <c r="J525" s="206">
        <f t="shared" ca="1" si="94"/>
        <v>40000000</v>
      </c>
      <c r="K525" s="207">
        <f t="shared" si="87"/>
        <v>14000000</v>
      </c>
      <c r="L525" s="207">
        <f t="shared" si="88"/>
        <v>2000000</v>
      </c>
      <c r="M525" s="208">
        <f t="shared" ca="1" si="95"/>
        <v>42500000</v>
      </c>
      <c r="N525" s="208">
        <f t="shared" ca="1" si="96"/>
        <v>8925000</v>
      </c>
      <c r="O525" s="208">
        <f t="shared" ca="1" si="97"/>
        <v>33575000</v>
      </c>
      <c r="P525" s="208">
        <f t="shared" ca="1" si="98"/>
        <v>35575000</v>
      </c>
      <c r="Q525" s="209">
        <f t="shared" ca="1" si="99"/>
        <v>158542693.86476415</v>
      </c>
    </row>
    <row r="526" spans="1:17" x14ac:dyDescent="0.25">
      <c r="A526" s="112">
        <v>393</v>
      </c>
      <c r="B526" s="201">
        <f t="shared" ca="1" si="89"/>
        <v>0.74116825649364015</v>
      </c>
      <c r="C526" s="201">
        <f t="shared" ca="1" si="89"/>
        <v>0.60069167629182896</v>
      </c>
      <c r="D526" s="201">
        <f t="shared" ca="1" si="89"/>
        <v>0.87961427670061187</v>
      </c>
      <c r="E526" s="202">
        <f t="shared" ca="1" si="90"/>
        <v>10500000</v>
      </c>
      <c r="F526" s="203">
        <f t="shared" ca="1" si="91"/>
        <v>0.04</v>
      </c>
      <c r="G526" s="204">
        <f t="shared" ca="1" si="92"/>
        <v>420000</v>
      </c>
      <c r="H526" s="205">
        <f t="shared" ca="1" si="100"/>
        <v>197.5</v>
      </c>
      <c r="I526" s="206">
        <f t="shared" ca="1" si="93"/>
        <v>82950000</v>
      </c>
      <c r="J526" s="206">
        <f t="shared" ca="1" si="94"/>
        <v>33600000</v>
      </c>
      <c r="K526" s="207">
        <f t="shared" si="87"/>
        <v>14000000</v>
      </c>
      <c r="L526" s="207">
        <f t="shared" si="88"/>
        <v>2000000</v>
      </c>
      <c r="M526" s="208">
        <f t="shared" ca="1" si="95"/>
        <v>33350000</v>
      </c>
      <c r="N526" s="208">
        <f t="shared" ca="1" si="96"/>
        <v>7003500</v>
      </c>
      <c r="O526" s="208">
        <f t="shared" ca="1" si="97"/>
        <v>26346500</v>
      </c>
      <c r="P526" s="208">
        <f t="shared" ca="1" si="98"/>
        <v>28346500</v>
      </c>
      <c r="Q526" s="209">
        <f t="shared" ca="1" si="99"/>
        <v>122264524.85277689</v>
      </c>
    </row>
    <row r="527" spans="1:17" x14ac:dyDescent="0.25">
      <c r="A527" s="112">
        <v>394</v>
      </c>
      <c r="B527" s="201">
        <f t="shared" ca="1" si="89"/>
        <v>0.73333013830237204</v>
      </c>
      <c r="C527" s="201">
        <f t="shared" ca="1" si="89"/>
        <v>0.53612473580060604</v>
      </c>
      <c r="D527" s="201">
        <f t="shared" ca="1" si="89"/>
        <v>0.92732192680428926</v>
      </c>
      <c r="E527" s="202">
        <f t="shared" ca="1" si="90"/>
        <v>10500000</v>
      </c>
      <c r="F527" s="203">
        <f t="shared" ca="1" si="91"/>
        <v>0.03</v>
      </c>
      <c r="G527" s="204">
        <f t="shared" ca="1" si="92"/>
        <v>315000</v>
      </c>
      <c r="H527" s="205">
        <f t="shared" ca="1" si="100"/>
        <v>197.5</v>
      </c>
      <c r="I527" s="206">
        <f t="shared" ca="1" si="93"/>
        <v>62212500</v>
      </c>
      <c r="J527" s="206">
        <f t="shared" ca="1" si="94"/>
        <v>25200000</v>
      </c>
      <c r="K527" s="207">
        <f t="shared" si="87"/>
        <v>14000000</v>
      </c>
      <c r="L527" s="207">
        <f t="shared" si="88"/>
        <v>2000000</v>
      </c>
      <c r="M527" s="208">
        <f t="shared" ca="1" si="95"/>
        <v>21012500</v>
      </c>
      <c r="N527" s="208">
        <f t="shared" ca="1" si="96"/>
        <v>4412625</v>
      </c>
      <c r="O527" s="208">
        <f t="shared" ca="1" si="97"/>
        <v>16599875</v>
      </c>
      <c r="P527" s="208">
        <f t="shared" ca="1" si="98"/>
        <v>18599875</v>
      </c>
      <c r="Q527" s="209">
        <f t="shared" ca="1" si="99"/>
        <v>73348469.094810411</v>
      </c>
    </row>
    <row r="528" spans="1:17" x14ac:dyDescent="0.25">
      <c r="A528" s="112">
        <v>395</v>
      </c>
      <c r="B528" s="201">
        <f t="shared" ca="1" si="89"/>
        <v>0.18249395817194669</v>
      </c>
      <c r="C528" s="201">
        <f t="shared" ca="1" si="89"/>
        <v>0.83461844185939049</v>
      </c>
      <c r="D528" s="201">
        <f t="shared" ca="1" si="89"/>
        <v>1.3527693564381549E-2</v>
      </c>
      <c r="E528" s="202">
        <f t="shared" ca="1" si="90"/>
        <v>10000000</v>
      </c>
      <c r="F528" s="203">
        <f t="shared" ca="1" si="91"/>
        <v>0.04</v>
      </c>
      <c r="G528" s="204">
        <f t="shared" ca="1" si="92"/>
        <v>400000</v>
      </c>
      <c r="H528" s="205">
        <f t="shared" ca="1" si="100"/>
        <v>203</v>
      </c>
      <c r="I528" s="206">
        <f t="shared" ca="1" si="93"/>
        <v>81200000</v>
      </c>
      <c r="J528" s="206">
        <f t="shared" ca="1" si="94"/>
        <v>32000000</v>
      </c>
      <c r="K528" s="207">
        <f t="shared" si="87"/>
        <v>14000000</v>
      </c>
      <c r="L528" s="207">
        <f t="shared" si="88"/>
        <v>2000000</v>
      </c>
      <c r="M528" s="208">
        <f t="shared" ca="1" si="95"/>
        <v>33200000</v>
      </c>
      <c r="N528" s="208">
        <f t="shared" ca="1" si="96"/>
        <v>6972000</v>
      </c>
      <c r="O528" s="208">
        <f t="shared" ca="1" si="97"/>
        <v>26228000</v>
      </c>
      <c r="P528" s="208">
        <f t="shared" ca="1" si="98"/>
        <v>28228000</v>
      </c>
      <c r="Q528" s="209">
        <f t="shared" ca="1" si="99"/>
        <v>121669800.77061313</v>
      </c>
    </row>
    <row r="529" spans="1:17" x14ac:dyDescent="0.25">
      <c r="A529" s="112">
        <v>396</v>
      </c>
      <c r="B529" s="201">
        <f t="shared" ca="1" si="89"/>
        <v>0.94831662934351046</v>
      </c>
      <c r="C529" s="201">
        <f t="shared" ca="1" si="89"/>
        <v>0.73993733855471799</v>
      </c>
      <c r="D529" s="201">
        <f t="shared" ca="1" si="89"/>
        <v>0.71718055890976995</v>
      </c>
      <c r="E529" s="202">
        <f t="shared" ca="1" si="90"/>
        <v>11000000</v>
      </c>
      <c r="F529" s="203">
        <f t="shared" ca="1" si="91"/>
        <v>0.04</v>
      </c>
      <c r="G529" s="204">
        <f t="shared" ca="1" si="92"/>
        <v>440000</v>
      </c>
      <c r="H529" s="205">
        <f t="shared" ca="1" si="100"/>
        <v>198</v>
      </c>
      <c r="I529" s="206">
        <f t="shared" ca="1" si="93"/>
        <v>87120000</v>
      </c>
      <c r="J529" s="206">
        <f t="shared" ca="1" si="94"/>
        <v>35200000</v>
      </c>
      <c r="K529" s="207">
        <f t="shared" si="87"/>
        <v>14000000</v>
      </c>
      <c r="L529" s="207">
        <f t="shared" si="88"/>
        <v>2000000</v>
      </c>
      <c r="M529" s="208">
        <f t="shared" ca="1" si="95"/>
        <v>35920000</v>
      </c>
      <c r="N529" s="208">
        <f t="shared" ca="1" si="96"/>
        <v>7543200</v>
      </c>
      <c r="O529" s="208">
        <f t="shared" ca="1" si="97"/>
        <v>28376800</v>
      </c>
      <c r="P529" s="208">
        <f t="shared" ca="1" si="98"/>
        <v>30376800</v>
      </c>
      <c r="Q529" s="209">
        <f t="shared" ca="1" si="99"/>
        <v>132454130.79384872</v>
      </c>
    </row>
    <row r="530" spans="1:17" x14ac:dyDescent="0.25">
      <c r="A530" s="112">
        <v>397</v>
      </c>
      <c r="B530" s="201">
        <f t="shared" ca="1" si="89"/>
        <v>0.96955203836738013</v>
      </c>
      <c r="C530" s="201">
        <f t="shared" ca="1" si="89"/>
        <v>0.2700803129624253</v>
      </c>
      <c r="D530" s="201">
        <f t="shared" ca="1" si="89"/>
        <v>0.72107503098005932</v>
      </c>
      <c r="E530" s="202">
        <f t="shared" ca="1" si="90"/>
        <v>11000000</v>
      </c>
      <c r="F530" s="203">
        <f t="shared" ca="1" si="91"/>
        <v>0.02</v>
      </c>
      <c r="G530" s="204">
        <f t="shared" ca="1" si="92"/>
        <v>220000</v>
      </c>
      <c r="H530" s="205">
        <f t="shared" ca="1" si="100"/>
        <v>198</v>
      </c>
      <c r="I530" s="206">
        <f t="shared" ca="1" si="93"/>
        <v>43560000</v>
      </c>
      <c r="J530" s="206">
        <f t="shared" ca="1" si="94"/>
        <v>17600000</v>
      </c>
      <c r="K530" s="207">
        <f t="shared" si="87"/>
        <v>14000000</v>
      </c>
      <c r="L530" s="207">
        <f t="shared" si="88"/>
        <v>2000000</v>
      </c>
      <c r="M530" s="208">
        <f t="shared" ca="1" si="95"/>
        <v>9960000</v>
      </c>
      <c r="N530" s="208">
        <f t="shared" ca="1" si="96"/>
        <v>2091600</v>
      </c>
      <c r="O530" s="208">
        <f t="shared" ca="1" si="97"/>
        <v>7868400</v>
      </c>
      <c r="P530" s="208">
        <f t="shared" ca="1" si="98"/>
        <v>9868400</v>
      </c>
      <c r="Q530" s="209">
        <f t="shared" ca="1" si="99"/>
        <v>29527216.307379864</v>
      </c>
    </row>
    <row r="531" spans="1:17" x14ac:dyDescent="0.25">
      <c r="A531" s="112">
        <v>398</v>
      </c>
      <c r="B531" s="201">
        <f t="shared" ca="1" si="89"/>
        <v>0.69862749136615721</v>
      </c>
      <c r="C531" s="201">
        <f t="shared" ca="1" si="89"/>
        <v>0.21623267727219542</v>
      </c>
      <c r="D531" s="201">
        <f t="shared" ca="1" si="89"/>
        <v>0.23442739840577431</v>
      </c>
      <c r="E531" s="202">
        <f t="shared" ca="1" si="90"/>
        <v>10500000</v>
      </c>
      <c r="F531" s="203">
        <f t="shared" ca="1" si="91"/>
        <v>0.02</v>
      </c>
      <c r="G531" s="204">
        <f t="shared" ca="1" si="92"/>
        <v>210000</v>
      </c>
      <c r="H531" s="205">
        <f t="shared" ca="1" si="100"/>
        <v>203.5</v>
      </c>
      <c r="I531" s="206">
        <f t="shared" ca="1" si="93"/>
        <v>42735000</v>
      </c>
      <c r="J531" s="206">
        <f t="shared" ca="1" si="94"/>
        <v>16800000</v>
      </c>
      <c r="K531" s="207">
        <f t="shared" si="87"/>
        <v>14000000</v>
      </c>
      <c r="L531" s="207">
        <f t="shared" si="88"/>
        <v>2000000</v>
      </c>
      <c r="M531" s="208">
        <f t="shared" ca="1" si="95"/>
        <v>9935000</v>
      </c>
      <c r="N531" s="208">
        <f t="shared" ca="1" si="96"/>
        <v>2086350</v>
      </c>
      <c r="O531" s="208">
        <f t="shared" ca="1" si="97"/>
        <v>7848650</v>
      </c>
      <c r="P531" s="208">
        <f t="shared" ca="1" si="98"/>
        <v>9848650</v>
      </c>
      <c r="Q531" s="209">
        <f t="shared" ca="1" si="99"/>
        <v>29428095.627019241</v>
      </c>
    </row>
    <row r="532" spans="1:17" x14ac:dyDescent="0.25">
      <c r="A532" s="112">
        <v>399</v>
      </c>
      <c r="B532" s="201">
        <f t="shared" ca="1" si="89"/>
        <v>0.32844031348462821</v>
      </c>
      <c r="C532" s="201">
        <f t="shared" ca="1" si="89"/>
        <v>0.99923622278784718</v>
      </c>
      <c r="D532" s="201">
        <f t="shared" ca="1" si="89"/>
        <v>0.12182704954547985</v>
      </c>
      <c r="E532" s="202">
        <f t="shared" ca="1" si="90"/>
        <v>10500000</v>
      </c>
      <c r="F532" s="203">
        <f t="shared" ca="1" si="91"/>
        <v>0.08</v>
      </c>
      <c r="G532" s="204">
        <f t="shared" ca="1" si="92"/>
        <v>840000</v>
      </c>
      <c r="H532" s="205">
        <f t="shared" ca="1" si="100"/>
        <v>203.5</v>
      </c>
      <c r="I532" s="206">
        <f t="shared" ca="1" si="93"/>
        <v>170940000</v>
      </c>
      <c r="J532" s="206">
        <f t="shared" ca="1" si="94"/>
        <v>67200000</v>
      </c>
      <c r="K532" s="207">
        <f t="shared" si="87"/>
        <v>14000000</v>
      </c>
      <c r="L532" s="207">
        <f t="shared" si="88"/>
        <v>2000000</v>
      </c>
      <c r="M532" s="208">
        <f t="shared" ca="1" si="95"/>
        <v>87740000</v>
      </c>
      <c r="N532" s="208">
        <f t="shared" ca="1" si="96"/>
        <v>18425400</v>
      </c>
      <c r="O532" s="208">
        <f t="shared" ca="1" si="97"/>
        <v>69314600</v>
      </c>
      <c r="P532" s="208">
        <f t="shared" ca="1" si="98"/>
        <v>71314600</v>
      </c>
      <c r="Q532" s="209">
        <f t="shared" ca="1" si="99"/>
        <v>337911477.04534394</v>
      </c>
    </row>
    <row r="533" spans="1:17" x14ac:dyDescent="0.25">
      <c r="A533" s="112">
        <v>400</v>
      </c>
      <c r="B533" s="201">
        <f t="shared" ca="1" si="89"/>
        <v>0.52248160547355837</v>
      </c>
      <c r="C533" s="201">
        <f t="shared" ca="1" si="89"/>
        <v>0.87105186164360315</v>
      </c>
      <c r="D533" s="201">
        <f t="shared" ca="1" si="89"/>
        <v>0.91074183067906511</v>
      </c>
      <c r="E533" s="202">
        <f t="shared" ca="1" si="90"/>
        <v>10500000</v>
      </c>
      <c r="F533" s="203">
        <f t="shared" ca="1" si="91"/>
        <v>0.05</v>
      </c>
      <c r="G533" s="204">
        <f t="shared" ca="1" si="92"/>
        <v>525000</v>
      </c>
      <c r="H533" s="205">
        <f t="shared" ca="1" si="100"/>
        <v>197.5</v>
      </c>
      <c r="I533" s="206">
        <f t="shared" ca="1" si="93"/>
        <v>103687500</v>
      </c>
      <c r="J533" s="206">
        <f t="shared" ca="1" si="94"/>
        <v>42000000</v>
      </c>
      <c r="K533" s="207">
        <f t="shared" si="87"/>
        <v>14000000</v>
      </c>
      <c r="L533" s="207">
        <f t="shared" si="88"/>
        <v>2000000</v>
      </c>
      <c r="M533" s="208">
        <f t="shared" ca="1" si="95"/>
        <v>45687500</v>
      </c>
      <c r="N533" s="208">
        <f t="shared" ca="1" si="96"/>
        <v>9594375</v>
      </c>
      <c r="O533" s="208">
        <f t="shared" ca="1" si="97"/>
        <v>36093125</v>
      </c>
      <c r="P533" s="208">
        <f t="shared" ca="1" si="98"/>
        <v>38093125</v>
      </c>
      <c r="Q533" s="209">
        <f t="shared" ca="1" si="99"/>
        <v>171180580.61074334</v>
      </c>
    </row>
    <row r="534" spans="1:17" x14ac:dyDescent="0.25">
      <c r="A534" s="112">
        <v>401</v>
      </c>
      <c r="B534" s="201">
        <f t="shared" ca="1" si="89"/>
        <v>0.52374725031060676</v>
      </c>
      <c r="C534" s="201">
        <f t="shared" ca="1" si="89"/>
        <v>0.5710552080711101</v>
      </c>
      <c r="D534" s="201">
        <f t="shared" ca="1" si="89"/>
        <v>0.12513787830378009</v>
      </c>
      <c r="E534" s="202">
        <f t="shared" ca="1" si="90"/>
        <v>10500000</v>
      </c>
      <c r="F534" s="203">
        <f t="shared" ca="1" si="91"/>
        <v>0.03</v>
      </c>
      <c r="G534" s="204">
        <f t="shared" ca="1" si="92"/>
        <v>315000</v>
      </c>
      <c r="H534" s="205">
        <f t="shared" ca="1" si="100"/>
        <v>203.5</v>
      </c>
      <c r="I534" s="206">
        <f t="shared" ca="1" si="93"/>
        <v>64102500</v>
      </c>
      <c r="J534" s="206">
        <f t="shared" ca="1" si="94"/>
        <v>25200000</v>
      </c>
      <c r="K534" s="207">
        <f t="shared" si="87"/>
        <v>14000000</v>
      </c>
      <c r="L534" s="207">
        <f t="shared" si="88"/>
        <v>2000000</v>
      </c>
      <c r="M534" s="208">
        <f t="shared" ca="1" si="95"/>
        <v>22902500</v>
      </c>
      <c r="N534" s="208">
        <f t="shared" ca="1" si="96"/>
        <v>4809525</v>
      </c>
      <c r="O534" s="208">
        <f t="shared" ca="1" si="97"/>
        <v>18092975</v>
      </c>
      <c r="P534" s="208">
        <f t="shared" ca="1" si="98"/>
        <v>20092975</v>
      </c>
      <c r="Q534" s="209">
        <f t="shared" ca="1" si="99"/>
        <v>80841992.53007336</v>
      </c>
    </row>
    <row r="535" spans="1:17" x14ac:dyDescent="0.25">
      <c r="A535" s="112">
        <v>402</v>
      </c>
      <c r="B535" s="201">
        <f t="shared" ca="1" si="89"/>
        <v>0.50237097521842144</v>
      </c>
      <c r="C535" s="201">
        <f t="shared" ca="1" si="89"/>
        <v>0.42442527967363697</v>
      </c>
      <c r="D535" s="201">
        <f t="shared" ca="1" si="89"/>
        <v>0.68904702512156513</v>
      </c>
      <c r="E535" s="202">
        <f t="shared" ca="1" si="90"/>
        <v>10500000</v>
      </c>
      <c r="F535" s="203">
        <f t="shared" ca="1" si="91"/>
        <v>0.03</v>
      </c>
      <c r="G535" s="204">
        <f t="shared" ca="1" si="92"/>
        <v>315000</v>
      </c>
      <c r="H535" s="205">
        <f t="shared" ca="1" si="100"/>
        <v>197.5</v>
      </c>
      <c r="I535" s="206">
        <f t="shared" ca="1" si="93"/>
        <v>62212500</v>
      </c>
      <c r="J535" s="206">
        <f t="shared" ca="1" si="94"/>
        <v>25200000</v>
      </c>
      <c r="K535" s="207">
        <f t="shared" si="87"/>
        <v>14000000</v>
      </c>
      <c r="L535" s="207">
        <f t="shared" si="88"/>
        <v>2000000</v>
      </c>
      <c r="M535" s="208">
        <f t="shared" ca="1" si="95"/>
        <v>21012500</v>
      </c>
      <c r="N535" s="208">
        <f t="shared" ca="1" si="96"/>
        <v>4412625</v>
      </c>
      <c r="O535" s="208">
        <f t="shared" ca="1" si="97"/>
        <v>16599875</v>
      </c>
      <c r="P535" s="208">
        <f t="shared" ca="1" si="98"/>
        <v>18599875</v>
      </c>
      <c r="Q535" s="209">
        <f t="shared" ca="1" si="99"/>
        <v>73348469.094810411</v>
      </c>
    </row>
    <row r="536" spans="1:17" x14ac:dyDescent="0.25">
      <c r="A536" s="112">
        <v>403</v>
      </c>
      <c r="B536" s="201">
        <f t="shared" ca="1" si="89"/>
        <v>0.42463410060086948</v>
      </c>
      <c r="C536" s="201">
        <f t="shared" ca="1" si="89"/>
        <v>0.48350133558444586</v>
      </c>
      <c r="D536" s="201">
        <f t="shared" ca="1" si="89"/>
        <v>0.80852556661171371</v>
      </c>
      <c r="E536" s="202">
        <f t="shared" ca="1" si="90"/>
        <v>10500000</v>
      </c>
      <c r="F536" s="203">
        <f t="shared" ca="1" si="91"/>
        <v>0.03</v>
      </c>
      <c r="G536" s="204">
        <f t="shared" ca="1" si="92"/>
        <v>315000</v>
      </c>
      <c r="H536" s="205">
        <f t="shared" ca="1" si="100"/>
        <v>197.5</v>
      </c>
      <c r="I536" s="206">
        <f t="shared" ca="1" si="93"/>
        <v>62212500</v>
      </c>
      <c r="J536" s="206">
        <f t="shared" ca="1" si="94"/>
        <v>25200000</v>
      </c>
      <c r="K536" s="207">
        <f t="shared" si="87"/>
        <v>14000000</v>
      </c>
      <c r="L536" s="207">
        <f t="shared" si="88"/>
        <v>2000000</v>
      </c>
      <c r="M536" s="208">
        <f t="shared" ca="1" si="95"/>
        <v>21012500</v>
      </c>
      <c r="N536" s="208">
        <f t="shared" ca="1" si="96"/>
        <v>4412625</v>
      </c>
      <c r="O536" s="208">
        <f t="shared" ca="1" si="97"/>
        <v>16599875</v>
      </c>
      <c r="P536" s="208">
        <f t="shared" ca="1" si="98"/>
        <v>18599875</v>
      </c>
      <c r="Q536" s="209">
        <f t="shared" ca="1" si="99"/>
        <v>73348469.094810411</v>
      </c>
    </row>
    <row r="537" spans="1:17" x14ac:dyDescent="0.25">
      <c r="A537" s="112">
        <v>404</v>
      </c>
      <c r="B537" s="201">
        <f t="shared" ca="1" si="89"/>
        <v>0.43679578617265058</v>
      </c>
      <c r="C537" s="201">
        <f t="shared" ca="1" si="89"/>
        <v>0.99848597191515176</v>
      </c>
      <c r="D537" s="201">
        <f t="shared" ca="1" si="89"/>
        <v>0.2697344744943313</v>
      </c>
      <c r="E537" s="202">
        <f t="shared" ca="1" si="90"/>
        <v>10500000</v>
      </c>
      <c r="F537" s="203">
        <f t="shared" ca="1" si="91"/>
        <v>0.08</v>
      </c>
      <c r="G537" s="204">
        <f t="shared" ca="1" si="92"/>
        <v>840000</v>
      </c>
      <c r="H537" s="205">
        <f t="shared" ca="1" si="100"/>
        <v>203.5</v>
      </c>
      <c r="I537" s="206">
        <f t="shared" ca="1" si="93"/>
        <v>170940000</v>
      </c>
      <c r="J537" s="206">
        <f t="shared" ca="1" si="94"/>
        <v>67200000</v>
      </c>
      <c r="K537" s="207">
        <f t="shared" si="87"/>
        <v>14000000</v>
      </c>
      <c r="L537" s="207">
        <f t="shared" si="88"/>
        <v>2000000</v>
      </c>
      <c r="M537" s="208">
        <f t="shared" ca="1" si="95"/>
        <v>87740000</v>
      </c>
      <c r="N537" s="208">
        <f t="shared" ca="1" si="96"/>
        <v>18425400</v>
      </c>
      <c r="O537" s="208">
        <f t="shared" ca="1" si="97"/>
        <v>69314600</v>
      </c>
      <c r="P537" s="208">
        <f t="shared" ca="1" si="98"/>
        <v>71314600</v>
      </c>
      <c r="Q537" s="209">
        <f t="shared" ca="1" si="99"/>
        <v>337911477.04534394</v>
      </c>
    </row>
    <row r="538" spans="1:17" x14ac:dyDescent="0.25">
      <c r="A538" s="112">
        <v>405</v>
      </c>
      <c r="B538" s="201">
        <f t="shared" ca="1" si="89"/>
        <v>0.99375398831825945</v>
      </c>
      <c r="C538" s="201">
        <f t="shared" ca="1" si="89"/>
        <v>0.36697672448008023</v>
      </c>
      <c r="D538" s="201">
        <f t="shared" ca="1" si="89"/>
        <v>4.5477574169491164E-2</v>
      </c>
      <c r="E538" s="202">
        <f t="shared" ca="1" si="90"/>
        <v>11000000</v>
      </c>
      <c r="F538" s="203">
        <f t="shared" ca="1" si="91"/>
        <v>0.03</v>
      </c>
      <c r="G538" s="204">
        <f t="shared" ca="1" si="92"/>
        <v>330000</v>
      </c>
      <c r="H538" s="205">
        <f t="shared" ca="1" si="100"/>
        <v>204</v>
      </c>
      <c r="I538" s="206">
        <f t="shared" ca="1" si="93"/>
        <v>67320000</v>
      </c>
      <c r="J538" s="206">
        <f t="shared" ca="1" si="94"/>
        <v>26400000</v>
      </c>
      <c r="K538" s="207">
        <f t="shared" si="87"/>
        <v>14000000</v>
      </c>
      <c r="L538" s="207">
        <f t="shared" si="88"/>
        <v>2000000</v>
      </c>
      <c r="M538" s="208">
        <f t="shared" ca="1" si="95"/>
        <v>24920000</v>
      </c>
      <c r="N538" s="208">
        <f t="shared" ca="1" si="96"/>
        <v>5233200</v>
      </c>
      <c r="O538" s="208">
        <f t="shared" ca="1" si="97"/>
        <v>19686800</v>
      </c>
      <c r="P538" s="208">
        <f t="shared" ca="1" si="98"/>
        <v>21686800</v>
      </c>
      <c r="Q538" s="209">
        <f t="shared" ca="1" si="99"/>
        <v>88841031.435175478</v>
      </c>
    </row>
    <row r="539" spans="1:17" x14ac:dyDescent="0.25">
      <c r="A539" s="112">
        <v>406</v>
      </c>
      <c r="B539" s="201">
        <f t="shared" ca="1" si="89"/>
        <v>0.18106344572568478</v>
      </c>
      <c r="C539" s="201">
        <f t="shared" ca="1" si="89"/>
        <v>0.78909832837414706</v>
      </c>
      <c r="D539" s="201">
        <f t="shared" ca="1" si="89"/>
        <v>0.53721118684447888</v>
      </c>
      <c r="E539" s="202">
        <f t="shared" ca="1" si="90"/>
        <v>10000000</v>
      </c>
      <c r="F539" s="203">
        <f t="shared" ca="1" si="91"/>
        <v>0.04</v>
      </c>
      <c r="G539" s="204">
        <f t="shared" ca="1" si="92"/>
        <v>400000</v>
      </c>
      <c r="H539" s="205">
        <f t="shared" ca="1" si="100"/>
        <v>197</v>
      </c>
      <c r="I539" s="206">
        <f t="shared" ca="1" si="93"/>
        <v>78800000</v>
      </c>
      <c r="J539" s="206">
        <f t="shared" ca="1" si="94"/>
        <v>32000000</v>
      </c>
      <c r="K539" s="207">
        <f t="shared" si="87"/>
        <v>14000000</v>
      </c>
      <c r="L539" s="207">
        <f t="shared" si="88"/>
        <v>2000000</v>
      </c>
      <c r="M539" s="208">
        <f t="shared" ca="1" si="95"/>
        <v>30800000</v>
      </c>
      <c r="N539" s="208">
        <f t="shared" ca="1" si="96"/>
        <v>6468000</v>
      </c>
      <c r="O539" s="208">
        <f t="shared" ca="1" si="97"/>
        <v>24332000</v>
      </c>
      <c r="P539" s="208">
        <f t="shared" ca="1" si="98"/>
        <v>26332000</v>
      </c>
      <c r="Q539" s="209">
        <f t="shared" ca="1" si="99"/>
        <v>112154215.45599353</v>
      </c>
    </row>
    <row r="540" spans="1:17" x14ac:dyDescent="0.25">
      <c r="A540" s="112">
        <v>407</v>
      </c>
      <c r="B540" s="201">
        <f t="shared" ca="1" si="89"/>
        <v>0.73542440222134164</v>
      </c>
      <c r="C540" s="201">
        <f t="shared" ca="1" si="89"/>
        <v>0.50468236282955692</v>
      </c>
      <c r="D540" s="201">
        <f t="shared" ca="1" si="89"/>
        <v>0.16909216021867968</v>
      </c>
      <c r="E540" s="202">
        <f t="shared" ca="1" si="90"/>
        <v>10500000</v>
      </c>
      <c r="F540" s="203">
        <f t="shared" ca="1" si="91"/>
        <v>0.03</v>
      </c>
      <c r="G540" s="204">
        <f t="shared" ca="1" si="92"/>
        <v>315000</v>
      </c>
      <c r="H540" s="205">
        <f t="shared" ca="1" si="100"/>
        <v>203.5</v>
      </c>
      <c r="I540" s="206">
        <f t="shared" ca="1" si="93"/>
        <v>64102500</v>
      </c>
      <c r="J540" s="206">
        <f t="shared" ca="1" si="94"/>
        <v>25200000</v>
      </c>
      <c r="K540" s="207">
        <f t="shared" si="87"/>
        <v>14000000</v>
      </c>
      <c r="L540" s="207">
        <f t="shared" si="88"/>
        <v>2000000</v>
      </c>
      <c r="M540" s="208">
        <f t="shared" ca="1" si="95"/>
        <v>22902500</v>
      </c>
      <c r="N540" s="208">
        <f t="shared" ca="1" si="96"/>
        <v>4809525</v>
      </c>
      <c r="O540" s="208">
        <f t="shared" ca="1" si="97"/>
        <v>18092975</v>
      </c>
      <c r="P540" s="208">
        <f t="shared" ca="1" si="98"/>
        <v>20092975</v>
      </c>
      <c r="Q540" s="209">
        <f t="shared" ca="1" si="99"/>
        <v>80841992.53007336</v>
      </c>
    </row>
    <row r="541" spans="1:17" x14ac:dyDescent="0.25">
      <c r="A541" s="112">
        <v>408</v>
      </c>
      <c r="B541" s="201">
        <f t="shared" ca="1" si="89"/>
        <v>0.20340531950990737</v>
      </c>
      <c r="C541" s="201">
        <f t="shared" ca="1" si="89"/>
        <v>0.74741684222228655</v>
      </c>
      <c r="D541" s="201">
        <f t="shared" ca="1" si="89"/>
        <v>0.43076491877787915</v>
      </c>
      <c r="E541" s="202">
        <f t="shared" ca="1" si="90"/>
        <v>10500000</v>
      </c>
      <c r="F541" s="203">
        <f t="shared" ca="1" si="91"/>
        <v>0.04</v>
      </c>
      <c r="G541" s="204">
        <f t="shared" ca="1" si="92"/>
        <v>420000</v>
      </c>
      <c r="H541" s="205">
        <f t="shared" ca="1" si="100"/>
        <v>203.5</v>
      </c>
      <c r="I541" s="206">
        <f t="shared" ca="1" si="93"/>
        <v>85470000</v>
      </c>
      <c r="J541" s="206">
        <f t="shared" ca="1" si="94"/>
        <v>33600000</v>
      </c>
      <c r="K541" s="207">
        <f t="shared" si="87"/>
        <v>14000000</v>
      </c>
      <c r="L541" s="207">
        <f t="shared" si="88"/>
        <v>2000000</v>
      </c>
      <c r="M541" s="208">
        <f t="shared" ca="1" si="95"/>
        <v>35870000</v>
      </c>
      <c r="N541" s="208">
        <f t="shared" ca="1" si="96"/>
        <v>7532700</v>
      </c>
      <c r="O541" s="208">
        <f t="shared" ca="1" si="97"/>
        <v>28337300</v>
      </c>
      <c r="P541" s="208">
        <f t="shared" ca="1" si="98"/>
        <v>30337300</v>
      </c>
      <c r="Q541" s="209">
        <f t="shared" ca="1" si="99"/>
        <v>132255889.43312746</v>
      </c>
    </row>
    <row r="542" spans="1:17" x14ac:dyDescent="0.25">
      <c r="A542" s="112">
        <v>409</v>
      </c>
      <c r="B542" s="201">
        <f t="shared" ca="1" si="89"/>
        <v>0.5625769754751937</v>
      </c>
      <c r="C542" s="201">
        <f t="shared" ca="1" si="89"/>
        <v>0.64321037925014535</v>
      </c>
      <c r="D542" s="201">
        <f t="shared" ca="1" si="89"/>
        <v>0.31060566410472445</v>
      </c>
      <c r="E542" s="202">
        <f t="shared" ca="1" si="90"/>
        <v>10500000</v>
      </c>
      <c r="F542" s="203">
        <f t="shared" ca="1" si="91"/>
        <v>0.04</v>
      </c>
      <c r="G542" s="204">
        <f t="shared" ca="1" si="92"/>
        <v>420000</v>
      </c>
      <c r="H542" s="205">
        <f t="shared" ca="1" si="100"/>
        <v>203.5</v>
      </c>
      <c r="I542" s="206">
        <f t="shared" ca="1" si="93"/>
        <v>85470000</v>
      </c>
      <c r="J542" s="206">
        <f t="shared" ca="1" si="94"/>
        <v>33600000</v>
      </c>
      <c r="K542" s="207">
        <f t="shared" si="87"/>
        <v>14000000</v>
      </c>
      <c r="L542" s="207">
        <f t="shared" si="88"/>
        <v>2000000</v>
      </c>
      <c r="M542" s="208">
        <f t="shared" ca="1" si="95"/>
        <v>35870000</v>
      </c>
      <c r="N542" s="208">
        <f t="shared" ca="1" si="96"/>
        <v>7532700</v>
      </c>
      <c r="O542" s="208">
        <f t="shared" ca="1" si="97"/>
        <v>28337300</v>
      </c>
      <c r="P542" s="208">
        <f t="shared" ca="1" si="98"/>
        <v>30337300</v>
      </c>
      <c r="Q542" s="209">
        <f t="shared" ca="1" si="99"/>
        <v>132255889.43312746</v>
      </c>
    </row>
    <row r="543" spans="1:17" x14ac:dyDescent="0.25">
      <c r="A543" s="112">
        <v>410</v>
      </c>
      <c r="B543" s="201">
        <f t="shared" ca="1" si="89"/>
        <v>0.1797103191662095</v>
      </c>
      <c r="C543" s="201">
        <f t="shared" ca="1" si="89"/>
        <v>0.85198723922569419</v>
      </c>
      <c r="D543" s="201">
        <f t="shared" ca="1" si="89"/>
        <v>0.44470806331850332</v>
      </c>
      <c r="E543" s="202">
        <f t="shared" ca="1" si="90"/>
        <v>10000000</v>
      </c>
      <c r="F543" s="203">
        <f t="shared" ca="1" si="91"/>
        <v>0.05</v>
      </c>
      <c r="G543" s="204">
        <f t="shared" ca="1" si="92"/>
        <v>500000</v>
      </c>
      <c r="H543" s="205">
        <f t="shared" ca="1" si="100"/>
        <v>203</v>
      </c>
      <c r="I543" s="206">
        <f t="shared" ca="1" si="93"/>
        <v>101500000</v>
      </c>
      <c r="J543" s="206">
        <f t="shared" ca="1" si="94"/>
        <v>40000000</v>
      </c>
      <c r="K543" s="207">
        <f t="shared" si="87"/>
        <v>14000000</v>
      </c>
      <c r="L543" s="207">
        <f t="shared" si="88"/>
        <v>2000000</v>
      </c>
      <c r="M543" s="208">
        <f t="shared" ca="1" si="95"/>
        <v>45500000</v>
      </c>
      <c r="N543" s="208">
        <f t="shared" ca="1" si="96"/>
        <v>9555000</v>
      </c>
      <c r="O543" s="208">
        <f t="shared" ca="1" si="97"/>
        <v>35945000</v>
      </c>
      <c r="P543" s="208">
        <f t="shared" ca="1" si="98"/>
        <v>37945000</v>
      </c>
      <c r="Q543" s="209">
        <f t="shared" ca="1" si="99"/>
        <v>170437175.5080387</v>
      </c>
    </row>
    <row r="544" spans="1:17" x14ac:dyDescent="0.25">
      <c r="A544" s="112">
        <v>411</v>
      </c>
      <c r="B544" s="201">
        <f t="shared" ca="1" si="89"/>
        <v>0.56542899924879753</v>
      </c>
      <c r="C544" s="201">
        <f t="shared" ca="1" si="89"/>
        <v>0.35375211375808302</v>
      </c>
      <c r="D544" s="201">
        <f t="shared" ca="1" si="89"/>
        <v>0.20871255913134568</v>
      </c>
      <c r="E544" s="202">
        <f t="shared" ca="1" si="90"/>
        <v>10500000</v>
      </c>
      <c r="F544" s="203">
        <f t="shared" ca="1" si="91"/>
        <v>0.03</v>
      </c>
      <c r="G544" s="204">
        <f t="shared" ca="1" si="92"/>
        <v>315000</v>
      </c>
      <c r="H544" s="205">
        <f t="shared" ca="1" si="100"/>
        <v>203.5</v>
      </c>
      <c r="I544" s="206">
        <f t="shared" ca="1" si="93"/>
        <v>64102500</v>
      </c>
      <c r="J544" s="206">
        <f t="shared" ca="1" si="94"/>
        <v>25200000</v>
      </c>
      <c r="K544" s="207">
        <f t="shared" si="87"/>
        <v>14000000</v>
      </c>
      <c r="L544" s="207">
        <f t="shared" si="88"/>
        <v>2000000</v>
      </c>
      <c r="M544" s="208">
        <f t="shared" ca="1" si="95"/>
        <v>22902500</v>
      </c>
      <c r="N544" s="208">
        <f t="shared" ca="1" si="96"/>
        <v>4809525</v>
      </c>
      <c r="O544" s="208">
        <f t="shared" ca="1" si="97"/>
        <v>18092975</v>
      </c>
      <c r="P544" s="208">
        <f t="shared" ca="1" si="98"/>
        <v>20092975</v>
      </c>
      <c r="Q544" s="209">
        <f t="shared" ca="1" si="99"/>
        <v>80841992.53007336</v>
      </c>
    </row>
    <row r="545" spans="1:17" x14ac:dyDescent="0.25">
      <c r="A545" s="112">
        <v>412</v>
      </c>
      <c r="B545" s="201">
        <f t="shared" ca="1" si="89"/>
        <v>0.39386350183930618</v>
      </c>
      <c r="C545" s="201">
        <f t="shared" ca="1" si="89"/>
        <v>7.7911441000352855E-2</v>
      </c>
      <c r="D545" s="201">
        <f t="shared" ca="1" si="89"/>
        <v>0.92025824031371095</v>
      </c>
      <c r="E545" s="202">
        <f t="shared" ca="1" si="90"/>
        <v>10500000</v>
      </c>
      <c r="F545" s="203">
        <f t="shared" ca="1" si="91"/>
        <v>0.01</v>
      </c>
      <c r="G545" s="204">
        <f t="shared" ca="1" si="92"/>
        <v>105000</v>
      </c>
      <c r="H545" s="205">
        <f t="shared" ca="1" si="100"/>
        <v>197.5</v>
      </c>
      <c r="I545" s="206">
        <f t="shared" ca="1" si="93"/>
        <v>20737500</v>
      </c>
      <c r="J545" s="206">
        <f t="shared" ca="1" si="94"/>
        <v>8400000</v>
      </c>
      <c r="K545" s="207">
        <f t="shared" si="87"/>
        <v>14000000</v>
      </c>
      <c r="L545" s="207">
        <f t="shared" si="88"/>
        <v>2000000</v>
      </c>
      <c r="M545" s="208">
        <f t="shared" ca="1" si="95"/>
        <v>-3662500</v>
      </c>
      <c r="N545" s="208">
        <f t="shared" ca="1" si="96"/>
        <v>-769125</v>
      </c>
      <c r="O545" s="208">
        <f t="shared" ca="1" si="97"/>
        <v>-2893375</v>
      </c>
      <c r="P545" s="208">
        <f t="shared" ca="1" si="98"/>
        <v>-893375</v>
      </c>
      <c r="Q545" s="209">
        <f t="shared" ca="1" si="99"/>
        <v>-24483642.421122521</v>
      </c>
    </row>
    <row r="546" spans="1:17" x14ac:dyDescent="0.25">
      <c r="A546" s="112">
        <v>413</v>
      </c>
      <c r="B546" s="201">
        <f t="shared" ca="1" si="89"/>
        <v>0.64165340121685754</v>
      </c>
      <c r="C546" s="201">
        <f t="shared" ca="1" si="89"/>
        <v>1.7544664806304899E-2</v>
      </c>
      <c r="D546" s="201">
        <f t="shared" ca="1" si="89"/>
        <v>0.32659750758988026</v>
      </c>
      <c r="E546" s="202">
        <f t="shared" ca="1" si="90"/>
        <v>10500000</v>
      </c>
      <c r="F546" s="203">
        <f t="shared" ca="1" si="91"/>
        <v>0.01</v>
      </c>
      <c r="G546" s="204">
        <f t="shared" ca="1" si="92"/>
        <v>105000</v>
      </c>
      <c r="H546" s="205">
        <f t="shared" ca="1" si="100"/>
        <v>203.5</v>
      </c>
      <c r="I546" s="206">
        <f t="shared" ca="1" si="93"/>
        <v>21367500</v>
      </c>
      <c r="J546" s="206">
        <f t="shared" ca="1" si="94"/>
        <v>8400000</v>
      </c>
      <c r="K546" s="207">
        <f t="shared" si="87"/>
        <v>14000000</v>
      </c>
      <c r="L546" s="207">
        <f t="shared" si="88"/>
        <v>2000000</v>
      </c>
      <c r="M546" s="208">
        <f t="shared" ca="1" si="95"/>
        <v>-3032500</v>
      </c>
      <c r="N546" s="208">
        <f t="shared" ca="1" si="96"/>
        <v>-636825</v>
      </c>
      <c r="O546" s="208">
        <f t="shared" ca="1" si="97"/>
        <v>-2395675</v>
      </c>
      <c r="P546" s="208">
        <f t="shared" ca="1" si="98"/>
        <v>-395675</v>
      </c>
      <c r="Q546" s="209">
        <f t="shared" ca="1" si="99"/>
        <v>-21985801.276034873</v>
      </c>
    </row>
    <row r="547" spans="1:17" x14ac:dyDescent="0.25">
      <c r="A547" s="112">
        <v>414</v>
      </c>
      <c r="B547" s="201">
        <f t="shared" ca="1" si="89"/>
        <v>0.72245468852036465</v>
      </c>
      <c r="C547" s="201">
        <f t="shared" ca="1" si="89"/>
        <v>0.44670885520620163</v>
      </c>
      <c r="D547" s="201">
        <f t="shared" ca="1" si="89"/>
        <v>0.50600355040734635</v>
      </c>
      <c r="E547" s="202">
        <f t="shared" ca="1" si="90"/>
        <v>10500000</v>
      </c>
      <c r="F547" s="203">
        <f t="shared" ca="1" si="91"/>
        <v>0.03</v>
      </c>
      <c r="G547" s="204">
        <f t="shared" ca="1" si="92"/>
        <v>315000</v>
      </c>
      <c r="H547" s="205">
        <f t="shared" ca="1" si="100"/>
        <v>197.5</v>
      </c>
      <c r="I547" s="206">
        <f t="shared" ca="1" si="93"/>
        <v>62212500</v>
      </c>
      <c r="J547" s="206">
        <f t="shared" ca="1" si="94"/>
        <v>25200000</v>
      </c>
      <c r="K547" s="207">
        <f t="shared" si="87"/>
        <v>14000000</v>
      </c>
      <c r="L547" s="207">
        <f t="shared" si="88"/>
        <v>2000000</v>
      </c>
      <c r="M547" s="208">
        <f t="shared" ca="1" si="95"/>
        <v>21012500</v>
      </c>
      <c r="N547" s="208">
        <f t="shared" ca="1" si="96"/>
        <v>4412625</v>
      </c>
      <c r="O547" s="208">
        <f t="shared" ca="1" si="97"/>
        <v>16599875</v>
      </c>
      <c r="P547" s="208">
        <f t="shared" ca="1" si="98"/>
        <v>18599875</v>
      </c>
      <c r="Q547" s="209">
        <f t="shared" ca="1" si="99"/>
        <v>73348469.094810411</v>
      </c>
    </row>
    <row r="548" spans="1:17" x14ac:dyDescent="0.25">
      <c r="A548" s="112">
        <v>415</v>
      </c>
      <c r="B548" s="201">
        <f t="shared" ca="1" si="89"/>
        <v>0.74610043826578176</v>
      </c>
      <c r="C548" s="201">
        <f t="shared" ca="1" si="89"/>
        <v>0.271861533924877</v>
      </c>
      <c r="D548" s="201">
        <f t="shared" ca="1" si="89"/>
        <v>0.74768031811714308</v>
      </c>
      <c r="E548" s="202">
        <f t="shared" ca="1" si="90"/>
        <v>10500000</v>
      </c>
      <c r="F548" s="203">
        <f t="shared" ca="1" si="91"/>
        <v>0.02</v>
      </c>
      <c r="G548" s="204">
        <f t="shared" ca="1" si="92"/>
        <v>210000</v>
      </c>
      <c r="H548" s="205">
        <f t="shared" ca="1" si="100"/>
        <v>197.5</v>
      </c>
      <c r="I548" s="206">
        <f t="shared" ca="1" si="93"/>
        <v>41475000</v>
      </c>
      <c r="J548" s="206">
        <f t="shared" ca="1" si="94"/>
        <v>16800000</v>
      </c>
      <c r="K548" s="207">
        <f t="shared" si="87"/>
        <v>14000000</v>
      </c>
      <c r="L548" s="207">
        <f t="shared" si="88"/>
        <v>2000000</v>
      </c>
      <c r="M548" s="208">
        <f t="shared" ca="1" si="95"/>
        <v>8675000</v>
      </c>
      <c r="N548" s="208">
        <f t="shared" ca="1" si="96"/>
        <v>1821750</v>
      </c>
      <c r="O548" s="208">
        <f t="shared" ca="1" si="97"/>
        <v>6853250</v>
      </c>
      <c r="P548" s="208">
        <f t="shared" ca="1" si="98"/>
        <v>8853250</v>
      </c>
      <c r="Q548" s="209">
        <f t="shared" ca="1" si="99"/>
        <v>24432413.336843953</v>
      </c>
    </row>
    <row r="549" spans="1:17" x14ac:dyDescent="0.25">
      <c r="A549" s="112">
        <v>416</v>
      </c>
      <c r="B549" s="201">
        <f t="shared" ca="1" si="89"/>
        <v>2.1935803306991297E-2</v>
      </c>
      <c r="C549" s="201">
        <f t="shared" ca="1" si="89"/>
        <v>0.33815573343033989</v>
      </c>
      <c r="D549" s="201">
        <f t="shared" ca="1" si="89"/>
        <v>0.3047798539001203</v>
      </c>
      <c r="E549" s="202">
        <f t="shared" ca="1" si="90"/>
        <v>10000000</v>
      </c>
      <c r="F549" s="203">
        <f t="shared" ca="1" si="91"/>
        <v>0.03</v>
      </c>
      <c r="G549" s="204">
        <f t="shared" ca="1" si="92"/>
        <v>300000</v>
      </c>
      <c r="H549" s="205">
        <f t="shared" ca="1" si="100"/>
        <v>203</v>
      </c>
      <c r="I549" s="206">
        <f t="shared" ca="1" si="93"/>
        <v>60900000</v>
      </c>
      <c r="J549" s="206">
        <f t="shared" ca="1" si="94"/>
        <v>24000000</v>
      </c>
      <c r="K549" s="207">
        <f t="shared" si="87"/>
        <v>14000000</v>
      </c>
      <c r="L549" s="207">
        <f t="shared" si="88"/>
        <v>2000000</v>
      </c>
      <c r="M549" s="208">
        <f t="shared" ca="1" si="95"/>
        <v>20900000</v>
      </c>
      <c r="N549" s="208">
        <f t="shared" ca="1" si="96"/>
        <v>4389000</v>
      </c>
      <c r="O549" s="208">
        <f t="shared" ca="1" si="97"/>
        <v>16511000</v>
      </c>
      <c r="P549" s="208">
        <f t="shared" ca="1" si="98"/>
        <v>18511000</v>
      </c>
      <c r="Q549" s="209">
        <f t="shared" ca="1" si="99"/>
        <v>72902426.033187628</v>
      </c>
    </row>
    <row r="550" spans="1:17" x14ac:dyDescent="0.25">
      <c r="A550" s="112">
        <v>417</v>
      </c>
      <c r="B550" s="201">
        <f t="shared" ca="1" si="89"/>
        <v>0.56379715291560795</v>
      </c>
      <c r="C550" s="201">
        <f t="shared" ca="1" si="89"/>
        <v>0.99045688400802523</v>
      </c>
      <c r="D550" s="201">
        <f t="shared" ca="1" si="89"/>
        <v>0.19072713924183915</v>
      </c>
      <c r="E550" s="202">
        <f t="shared" ca="1" si="90"/>
        <v>10500000</v>
      </c>
      <c r="F550" s="203">
        <f t="shared" ca="1" si="91"/>
        <v>0.08</v>
      </c>
      <c r="G550" s="204">
        <f t="shared" ca="1" si="92"/>
        <v>840000</v>
      </c>
      <c r="H550" s="205">
        <f t="shared" ca="1" si="100"/>
        <v>203.5</v>
      </c>
      <c r="I550" s="206">
        <f t="shared" ca="1" si="93"/>
        <v>170940000</v>
      </c>
      <c r="J550" s="206">
        <f t="shared" ca="1" si="94"/>
        <v>67200000</v>
      </c>
      <c r="K550" s="207">
        <f t="shared" si="87"/>
        <v>14000000</v>
      </c>
      <c r="L550" s="207">
        <f t="shared" si="88"/>
        <v>2000000</v>
      </c>
      <c r="M550" s="208">
        <f t="shared" ca="1" si="95"/>
        <v>87740000</v>
      </c>
      <c r="N550" s="208">
        <f t="shared" ca="1" si="96"/>
        <v>18425400</v>
      </c>
      <c r="O550" s="208">
        <f t="shared" ca="1" si="97"/>
        <v>69314600</v>
      </c>
      <c r="P550" s="208">
        <f t="shared" ca="1" si="98"/>
        <v>71314600</v>
      </c>
      <c r="Q550" s="209">
        <f t="shared" ca="1" si="99"/>
        <v>337911477.04534394</v>
      </c>
    </row>
    <row r="551" spans="1:17" x14ac:dyDescent="0.25">
      <c r="A551" s="112">
        <v>418</v>
      </c>
      <c r="B551" s="201">
        <f t="shared" ca="1" si="89"/>
        <v>0.23268204628438294</v>
      </c>
      <c r="C551" s="201">
        <f t="shared" ca="1" si="89"/>
        <v>0.38051464174298222</v>
      </c>
      <c r="D551" s="201">
        <f t="shared" ca="1" si="89"/>
        <v>0.84856916576218322</v>
      </c>
      <c r="E551" s="202">
        <f t="shared" ca="1" si="90"/>
        <v>10500000</v>
      </c>
      <c r="F551" s="203">
        <f t="shared" ca="1" si="91"/>
        <v>0.03</v>
      </c>
      <c r="G551" s="204">
        <f t="shared" ca="1" si="92"/>
        <v>315000</v>
      </c>
      <c r="H551" s="205">
        <f t="shared" ca="1" si="100"/>
        <v>197.5</v>
      </c>
      <c r="I551" s="206">
        <f t="shared" ca="1" si="93"/>
        <v>62212500</v>
      </c>
      <c r="J551" s="206">
        <f t="shared" ca="1" si="94"/>
        <v>25200000</v>
      </c>
      <c r="K551" s="207">
        <f t="shared" si="87"/>
        <v>14000000</v>
      </c>
      <c r="L551" s="207">
        <f t="shared" si="88"/>
        <v>2000000</v>
      </c>
      <c r="M551" s="208">
        <f t="shared" ca="1" si="95"/>
        <v>21012500</v>
      </c>
      <c r="N551" s="208">
        <f t="shared" ca="1" si="96"/>
        <v>4412625</v>
      </c>
      <c r="O551" s="208">
        <f t="shared" ca="1" si="97"/>
        <v>16599875</v>
      </c>
      <c r="P551" s="208">
        <f t="shared" ca="1" si="98"/>
        <v>18599875</v>
      </c>
      <c r="Q551" s="209">
        <f t="shared" ca="1" si="99"/>
        <v>73348469.094810411</v>
      </c>
    </row>
    <row r="552" spans="1:17" x14ac:dyDescent="0.25">
      <c r="A552" s="112">
        <v>419</v>
      </c>
      <c r="B552" s="201">
        <f t="shared" ca="1" si="89"/>
        <v>0.25044050781514027</v>
      </c>
      <c r="C552" s="201">
        <f t="shared" ca="1" si="89"/>
        <v>0.53283437511107923</v>
      </c>
      <c r="D552" s="201">
        <f t="shared" ca="1" si="89"/>
        <v>0.32040916725350044</v>
      </c>
      <c r="E552" s="202">
        <f t="shared" ca="1" si="90"/>
        <v>10500000</v>
      </c>
      <c r="F552" s="203">
        <f t="shared" ca="1" si="91"/>
        <v>0.03</v>
      </c>
      <c r="G552" s="204">
        <f t="shared" ca="1" si="92"/>
        <v>315000</v>
      </c>
      <c r="H552" s="205">
        <f t="shared" ca="1" si="100"/>
        <v>203.5</v>
      </c>
      <c r="I552" s="206">
        <f t="shared" ca="1" si="93"/>
        <v>64102500</v>
      </c>
      <c r="J552" s="206">
        <f t="shared" ca="1" si="94"/>
        <v>25200000</v>
      </c>
      <c r="K552" s="207">
        <f t="shared" si="87"/>
        <v>14000000</v>
      </c>
      <c r="L552" s="207">
        <f t="shared" si="88"/>
        <v>2000000</v>
      </c>
      <c r="M552" s="208">
        <f t="shared" ca="1" si="95"/>
        <v>22902500</v>
      </c>
      <c r="N552" s="208">
        <f t="shared" ca="1" si="96"/>
        <v>4809525</v>
      </c>
      <c r="O552" s="208">
        <f t="shared" ca="1" si="97"/>
        <v>18092975</v>
      </c>
      <c r="P552" s="208">
        <f t="shared" ca="1" si="98"/>
        <v>20092975</v>
      </c>
      <c r="Q552" s="209">
        <f t="shared" ca="1" si="99"/>
        <v>80841992.53007336</v>
      </c>
    </row>
    <row r="553" spans="1:17" x14ac:dyDescent="0.25">
      <c r="A553" s="112">
        <v>420</v>
      </c>
      <c r="B553" s="201">
        <f t="shared" ca="1" si="89"/>
        <v>0.98043104395685876</v>
      </c>
      <c r="C553" s="201">
        <f t="shared" ca="1" si="89"/>
        <v>0.83039417446961794</v>
      </c>
      <c r="D553" s="201">
        <f t="shared" ca="1" si="89"/>
        <v>0.61192472199646575</v>
      </c>
      <c r="E553" s="202">
        <f t="shared" ca="1" si="90"/>
        <v>11000000</v>
      </c>
      <c r="F553" s="203">
        <f t="shared" ca="1" si="91"/>
        <v>0.04</v>
      </c>
      <c r="G553" s="204">
        <f t="shared" ca="1" si="92"/>
        <v>440000</v>
      </c>
      <c r="H553" s="205">
        <f t="shared" ca="1" si="100"/>
        <v>198</v>
      </c>
      <c r="I553" s="206">
        <f t="shared" ca="1" si="93"/>
        <v>87120000</v>
      </c>
      <c r="J553" s="206">
        <f t="shared" ca="1" si="94"/>
        <v>35200000</v>
      </c>
      <c r="K553" s="207">
        <f t="shared" si="87"/>
        <v>14000000</v>
      </c>
      <c r="L553" s="207">
        <f t="shared" si="88"/>
        <v>2000000</v>
      </c>
      <c r="M553" s="208">
        <f t="shared" ca="1" si="95"/>
        <v>35920000</v>
      </c>
      <c r="N553" s="208">
        <f t="shared" ca="1" si="96"/>
        <v>7543200</v>
      </c>
      <c r="O553" s="208">
        <f t="shared" ca="1" si="97"/>
        <v>28376800</v>
      </c>
      <c r="P553" s="208">
        <f t="shared" ca="1" si="98"/>
        <v>30376800</v>
      </c>
      <c r="Q553" s="209">
        <f t="shared" ca="1" si="99"/>
        <v>132454130.79384872</v>
      </c>
    </row>
    <row r="554" spans="1:17" x14ac:dyDescent="0.25">
      <c r="A554" s="112">
        <v>421</v>
      </c>
      <c r="B554" s="201">
        <f t="shared" ca="1" si="89"/>
        <v>0.87447632199799941</v>
      </c>
      <c r="C554" s="201">
        <f t="shared" ca="1" si="89"/>
        <v>0.195771422645312</v>
      </c>
      <c r="D554" s="201">
        <f t="shared" ca="1" si="89"/>
        <v>0.79579284456156629</v>
      </c>
      <c r="E554" s="202">
        <f t="shared" ca="1" si="90"/>
        <v>11000000</v>
      </c>
      <c r="F554" s="203">
        <f t="shared" ca="1" si="91"/>
        <v>0.02</v>
      </c>
      <c r="G554" s="204">
        <f t="shared" ca="1" si="92"/>
        <v>220000</v>
      </c>
      <c r="H554" s="205">
        <f t="shared" ca="1" si="100"/>
        <v>198</v>
      </c>
      <c r="I554" s="206">
        <f t="shared" ca="1" si="93"/>
        <v>43560000</v>
      </c>
      <c r="J554" s="206">
        <f t="shared" ca="1" si="94"/>
        <v>17600000</v>
      </c>
      <c r="K554" s="207">
        <f t="shared" si="87"/>
        <v>14000000</v>
      </c>
      <c r="L554" s="207">
        <f t="shared" si="88"/>
        <v>2000000</v>
      </c>
      <c r="M554" s="208">
        <f t="shared" ca="1" si="95"/>
        <v>9960000</v>
      </c>
      <c r="N554" s="208">
        <f t="shared" ca="1" si="96"/>
        <v>2091600</v>
      </c>
      <c r="O554" s="208">
        <f t="shared" ca="1" si="97"/>
        <v>7868400</v>
      </c>
      <c r="P554" s="208">
        <f t="shared" ca="1" si="98"/>
        <v>9868400</v>
      </c>
      <c r="Q554" s="209">
        <f t="shared" ca="1" si="99"/>
        <v>29527216.307379864</v>
      </c>
    </row>
    <row r="555" spans="1:17" x14ac:dyDescent="0.25">
      <c r="A555" s="112">
        <v>422</v>
      </c>
      <c r="B555" s="201">
        <f t="shared" ca="1" si="89"/>
        <v>0.35360038846197051</v>
      </c>
      <c r="C555" s="201">
        <f t="shared" ca="1" si="89"/>
        <v>0.72142510273601024</v>
      </c>
      <c r="D555" s="201">
        <f t="shared" ca="1" si="89"/>
        <v>0.14853476056489789</v>
      </c>
      <c r="E555" s="202">
        <f t="shared" ca="1" si="90"/>
        <v>10500000</v>
      </c>
      <c r="F555" s="203">
        <f t="shared" ca="1" si="91"/>
        <v>0.04</v>
      </c>
      <c r="G555" s="204">
        <f t="shared" ca="1" si="92"/>
        <v>420000</v>
      </c>
      <c r="H555" s="205">
        <f t="shared" ca="1" si="100"/>
        <v>203.5</v>
      </c>
      <c r="I555" s="206">
        <f t="shared" ca="1" si="93"/>
        <v>85470000</v>
      </c>
      <c r="J555" s="206">
        <f t="shared" ca="1" si="94"/>
        <v>33600000</v>
      </c>
      <c r="K555" s="207">
        <f t="shared" si="87"/>
        <v>14000000</v>
      </c>
      <c r="L555" s="207">
        <f t="shared" si="88"/>
        <v>2000000</v>
      </c>
      <c r="M555" s="208">
        <f t="shared" ca="1" si="95"/>
        <v>35870000</v>
      </c>
      <c r="N555" s="208">
        <f t="shared" ca="1" si="96"/>
        <v>7532700</v>
      </c>
      <c r="O555" s="208">
        <f t="shared" ca="1" si="97"/>
        <v>28337300</v>
      </c>
      <c r="P555" s="208">
        <f t="shared" ca="1" si="98"/>
        <v>30337300</v>
      </c>
      <c r="Q555" s="209">
        <f t="shared" ca="1" si="99"/>
        <v>132255889.43312746</v>
      </c>
    </row>
    <row r="556" spans="1:17" x14ac:dyDescent="0.25">
      <c r="A556" s="112">
        <v>423</v>
      </c>
      <c r="B556" s="201">
        <f t="shared" ca="1" si="89"/>
        <v>0.72671128808395213</v>
      </c>
      <c r="C556" s="201">
        <f t="shared" ca="1" si="89"/>
        <v>0.21528247953621982</v>
      </c>
      <c r="D556" s="201">
        <f t="shared" ca="1" si="89"/>
        <v>0.116672852439068</v>
      </c>
      <c r="E556" s="202">
        <f t="shared" ca="1" si="90"/>
        <v>10500000</v>
      </c>
      <c r="F556" s="203">
        <f t="shared" ca="1" si="91"/>
        <v>0.02</v>
      </c>
      <c r="G556" s="204">
        <f t="shared" ca="1" si="92"/>
        <v>210000</v>
      </c>
      <c r="H556" s="205">
        <f t="shared" ca="1" si="100"/>
        <v>203.5</v>
      </c>
      <c r="I556" s="206">
        <f t="shared" ca="1" si="93"/>
        <v>42735000</v>
      </c>
      <c r="J556" s="206">
        <f t="shared" ca="1" si="94"/>
        <v>16800000</v>
      </c>
      <c r="K556" s="207">
        <f t="shared" si="87"/>
        <v>14000000</v>
      </c>
      <c r="L556" s="207">
        <f t="shared" si="88"/>
        <v>2000000</v>
      </c>
      <c r="M556" s="208">
        <f t="shared" ca="1" si="95"/>
        <v>9935000</v>
      </c>
      <c r="N556" s="208">
        <f t="shared" ca="1" si="96"/>
        <v>2086350</v>
      </c>
      <c r="O556" s="208">
        <f t="shared" ca="1" si="97"/>
        <v>7848650</v>
      </c>
      <c r="P556" s="208">
        <f t="shared" ca="1" si="98"/>
        <v>9848650</v>
      </c>
      <c r="Q556" s="209">
        <f t="shared" ca="1" si="99"/>
        <v>29428095.627019241</v>
      </c>
    </row>
    <row r="557" spans="1:17" x14ac:dyDescent="0.25">
      <c r="A557" s="112">
        <v>424</v>
      </c>
      <c r="B557" s="201">
        <f t="shared" ca="1" si="89"/>
        <v>0.96986697196848204</v>
      </c>
      <c r="C557" s="201">
        <f t="shared" ca="1" si="89"/>
        <v>0.66040596047293743</v>
      </c>
      <c r="D557" s="201">
        <f t="shared" ca="1" si="89"/>
        <v>0.47490250957815228</v>
      </c>
      <c r="E557" s="202">
        <f t="shared" ca="1" si="90"/>
        <v>11000000</v>
      </c>
      <c r="F557" s="203">
        <f t="shared" ca="1" si="91"/>
        <v>0.04</v>
      </c>
      <c r="G557" s="204">
        <f t="shared" ca="1" si="92"/>
        <v>440000</v>
      </c>
      <c r="H557" s="205">
        <f t="shared" ca="1" si="100"/>
        <v>204</v>
      </c>
      <c r="I557" s="206">
        <f t="shared" ca="1" si="93"/>
        <v>89760000</v>
      </c>
      <c r="J557" s="206">
        <f t="shared" ca="1" si="94"/>
        <v>35200000</v>
      </c>
      <c r="K557" s="207">
        <f t="shared" si="87"/>
        <v>14000000</v>
      </c>
      <c r="L557" s="207">
        <f t="shared" si="88"/>
        <v>2000000</v>
      </c>
      <c r="M557" s="208">
        <f t="shared" ca="1" si="95"/>
        <v>38560000</v>
      </c>
      <c r="N557" s="208">
        <f t="shared" ca="1" si="96"/>
        <v>8097600</v>
      </c>
      <c r="O557" s="208">
        <f t="shared" ca="1" si="97"/>
        <v>30462400</v>
      </c>
      <c r="P557" s="208">
        <f t="shared" ca="1" si="98"/>
        <v>32462400</v>
      </c>
      <c r="Q557" s="209">
        <f t="shared" ca="1" si="99"/>
        <v>142921274.63993031</v>
      </c>
    </row>
    <row r="558" spans="1:17" x14ac:dyDescent="0.25">
      <c r="A558" s="112">
        <v>425</v>
      </c>
      <c r="B558" s="201">
        <f t="shared" ca="1" si="89"/>
        <v>0.73481514408160453</v>
      </c>
      <c r="C558" s="201">
        <f t="shared" ca="1" si="89"/>
        <v>3.0739879045754259E-2</v>
      </c>
      <c r="D558" s="201">
        <f t="shared" ca="1" si="89"/>
        <v>0.83497433577342184</v>
      </c>
      <c r="E558" s="202">
        <f t="shared" ca="1" si="90"/>
        <v>10500000</v>
      </c>
      <c r="F558" s="203">
        <f t="shared" ca="1" si="91"/>
        <v>0.01</v>
      </c>
      <c r="G558" s="204">
        <f t="shared" ca="1" si="92"/>
        <v>105000</v>
      </c>
      <c r="H558" s="205">
        <f t="shared" ca="1" si="100"/>
        <v>197.5</v>
      </c>
      <c r="I558" s="206">
        <f t="shared" ca="1" si="93"/>
        <v>20737500</v>
      </c>
      <c r="J558" s="206">
        <f t="shared" ca="1" si="94"/>
        <v>8400000</v>
      </c>
      <c r="K558" s="207">
        <f t="shared" si="87"/>
        <v>14000000</v>
      </c>
      <c r="L558" s="207">
        <f t="shared" si="88"/>
        <v>2000000</v>
      </c>
      <c r="M558" s="208">
        <f t="shared" ca="1" si="95"/>
        <v>-3662500</v>
      </c>
      <c r="N558" s="208">
        <f t="shared" ca="1" si="96"/>
        <v>-769125</v>
      </c>
      <c r="O558" s="208">
        <f t="shared" ca="1" si="97"/>
        <v>-2893375</v>
      </c>
      <c r="P558" s="208">
        <f t="shared" ca="1" si="98"/>
        <v>-893375</v>
      </c>
      <c r="Q558" s="209">
        <f t="shared" ca="1" si="99"/>
        <v>-24483642.421122521</v>
      </c>
    </row>
    <row r="559" spans="1:17" x14ac:dyDescent="0.25">
      <c r="A559" s="112">
        <v>426</v>
      </c>
      <c r="B559" s="201">
        <f t="shared" ca="1" si="89"/>
        <v>0.98616956560679825</v>
      </c>
      <c r="C559" s="201">
        <f t="shared" ca="1" si="89"/>
        <v>0.12480870181896586</v>
      </c>
      <c r="D559" s="201">
        <f t="shared" ca="1" si="89"/>
        <v>0.49343480958990704</v>
      </c>
      <c r="E559" s="202">
        <f t="shared" ca="1" si="90"/>
        <v>11000000</v>
      </c>
      <c r="F559" s="203">
        <f t="shared" ca="1" si="91"/>
        <v>0.02</v>
      </c>
      <c r="G559" s="204">
        <f t="shared" ca="1" si="92"/>
        <v>220000</v>
      </c>
      <c r="H559" s="205">
        <f t="shared" ca="1" si="100"/>
        <v>204</v>
      </c>
      <c r="I559" s="206">
        <f t="shared" ca="1" si="93"/>
        <v>44880000</v>
      </c>
      <c r="J559" s="206">
        <f t="shared" ca="1" si="94"/>
        <v>17600000</v>
      </c>
      <c r="K559" s="207">
        <f t="shared" si="87"/>
        <v>14000000</v>
      </c>
      <c r="L559" s="207">
        <f t="shared" si="88"/>
        <v>2000000</v>
      </c>
      <c r="M559" s="208">
        <f t="shared" ca="1" si="95"/>
        <v>11280000</v>
      </c>
      <c r="N559" s="208">
        <f t="shared" ca="1" si="96"/>
        <v>2368800</v>
      </c>
      <c r="O559" s="208">
        <f t="shared" ca="1" si="97"/>
        <v>8911200</v>
      </c>
      <c r="P559" s="208">
        <f t="shared" ca="1" si="98"/>
        <v>10911200</v>
      </c>
      <c r="Q559" s="209">
        <f t="shared" ca="1" si="99"/>
        <v>34760788.230420657</v>
      </c>
    </row>
    <row r="560" spans="1:17" x14ac:dyDescent="0.25">
      <c r="A560" s="112">
        <v>427</v>
      </c>
      <c r="B560" s="201">
        <f t="shared" ca="1" si="89"/>
        <v>0.22468206959461012</v>
      </c>
      <c r="C560" s="201">
        <f t="shared" ca="1" si="89"/>
        <v>0.44130678661526457</v>
      </c>
      <c r="D560" s="201">
        <f t="shared" ca="1" si="89"/>
        <v>0.22667510588856454</v>
      </c>
      <c r="E560" s="202">
        <f t="shared" ca="1" si="90"/>
        <v>10500000</v>
      </c>
      <c r="F560" s="203">
        <f t="shared" ca="1" si="91"/>
        <v>0.03</v>
      </c>
      <c r="G560" s="204">
        <f t="shared" ca="1" si="92"/>
        <v>315000</v>
      </c>
      <c r="H560" s="205">
        <f t="shared" ca="1" si="100"/>
        <v>203.5</v>
      </c>
      <c r="I560" s="206">
        <f t="shared" ca="1" si="93"/>
        <v>64102500</v>
      </c>
      <c r="J560" s="206">
        <f t="shared" ca="1" si="94"/>
        <v>25200000</v>
      </c>
      <c r="K560" s="207">
        <f t="shared" si="87"/>
        <v>14000000</v>
      </c>
      <c r="L560" s="207">
        <f t="shared" si="88"/>
        <v>2000000</v>
      </c>
      <c r="M560" s="208">
        <f t="shared" ca="1" si="95"/>
        <v>22902500</v>
      </c>
      <c r="N560" s="208">
        <f t="shared" ca="1" si="96"/>
        <v>4809525</v>
      </c>
      <c r="O560" s="208">
        <f t="shared" ca="1" si="97"/>
        <v>18092975</v>
      </c>
      <c r="P560" s="208">
        <f t="shared" ca="1" si="98"/>
        <v>20092975</v>
      </c>
      <c r="Q560" s="209">
        <f t="shared" ca="1" si="99"/>
        <v>80841992.53007336</v>
      </c>
    </row>
    <row r="561" spans="1:17" x14ac:dyDescent="0.25">
      <c r="A561" s="112">
        <v>428</v>
      </c>
      <c r="B561" s="201">
        <f t="shared" ca="1" si="89"/>
        <v>0.1211956257270943</v>
      </c>
      <c r="C561" s="201">
        <f t="shared" ca="1" si="89"/>
        <v>0.86769930689964103</v>
      </c>
      <c r="D561" s="201">
        <f t="shared" ca="1" si="89"/>
        <v>0.9749096920436684</v>
      </c>
      <c r="E561" s="202">
        <f t="shared" ca="1" si="90"/>
        <v>10000000</v>
      </c>
      <c r="F561" s="203">
        <f t="shared" ca="1" si="91"/>
        <v>0.05</v>
      </c>
      <c r="G561" s="204">
        <f t="shared" ca="1" si="92"/>
        <v>500000</v>
      </c>
      <c r="H561" s="205">
        <f t="shared" ca="1" si="100"/>
        <v>197</v>
      </c>
      <c r="I561" s="206">
        <f t="shared" ca="1" si="93"/>
        <v>98500000</v>
      </c>
      <c r="J561" s="206">
        <f t="shared" ca="1" si="94"/>
        <v>40000000</v>
      </c>
      <c r="K561" s="207">
        <f t="shared" si="87"/>
        <v>14000000</v>
      </c>
      <c r="L561" s="207">
        <f t="shared" si="88"/>
        <v>2000000</v>
      </c>
      <c r="M561" s="208">
        <f t="shared" ca="1" si="95"/>
        <v>42500000</v>
      </c>
      <c r="N561" s="208">
        <f t="shared" ca="1" si="96"/>
        <v>8925000</v>
      </c>
      <c r="O561" s="208">
        <f t="shared" ca="1" si="97"/>
        <v>33575000</v>
      </c>
      <c r="P561" s="208">
        <f t="shared" ca="1" si="98"/>
        <v>35575000</v>
      </c>
      <c r="Q561" s="209">
        <f t="shared" ca="1" si="99"/>
        <v>158542693.86476415</v>
      </c>
    </row>
    <row r="562" spans="1:17" x14ac:dyDescent="0.25">
      <c r="A562" s="112">
        <v>429</v>
      </c>
      <c r="B562" s="201">
        <f t="shared" ca="1" si="89"/>
        <v>0.88707285243462841</v>
      </c>
      <c r="C562" s="201">
        <f t="shared" ca="1" si="89"/>
        <v>0.38134273903481597</v>
      </c>
      <c r="D562" s="201">
        <f t="shared" ca="1" si="89"/>
        <v>0.79949566019800866</v>
      </c>
      <c r="E562" s="202">
        <f t="shared" ca="1" si="90"/>
        <v>11000000</v>
      </c>
      <c r="F562" s="203">
        <f t="shared" ca="1" si="91"/>
        <v>0.03</v>
      </c>
      <c r="G562" s="204">
        <f t="shared" ca="1" si="92"/>
        <v>330000</v>
      </c>
      <c r="H562" s="205">
        <f t="shared" ca="1" si="100"/>
        <v>198</v>
      </c>
      <c r="I562" s="206">
        <f t="shared" ca="1" si="93"/>
        <v>65340000</v>
      </c>
      <c r="J562" s="206">
        <f t="shared" ca="1" si="94"/>
        <v>26400000</v>
      </c>
      <c r="K562" s="207">
        <f t="shared" si="87"/>
        <v>14000000</v>
      </c>
      <c r="L562" s="207">
        <f t="shared" si="88"/>
        <v>2000000</v>
      </c>
      <c r="M562" s="208">
        <f t="shared" ca="1" si="95"/>
        <v>22940000</v>
      </c>
      <c r="N562" s="208">
        <f t="shared" ca="1" si="96"/>
        <v>4817400</v>
      </c>
      <c r="O562" s="208">
        <f t="shared" ca="1" si="97"/>
        <v>18122600</v>
      </c>
      <c r="P562" s="208">
        <f t="shared" ca="1" si="98"/>
        <v>20122600</v>
      </c>
      <c r="Q562" s="209">
        <f t="shared" ca="1" si="99"/>
        <v>80990673.550614297</v>
      </c>
    </row>
    <row r="563" spans="1:17" x14ac:dyDescent="0.25">
      <c r="A563" s="112">
        <v>430</v>
      </c>
      <c r="B563" s="201">
        <f t="shared" ca="1" si="89"/>
        <v>0.91715616767438091</v>
      </c>
      <c r="C563" s="201">
        <f t="shared" ca="1" si="89"/>
        <v>0.38091665792799101</v>
      </c>
      <c r="D563" s="201">
        <f t="shared" ca="1" si="89"/>
        <v>0.25083195654378876</v>
      </c>
      <c r="E563" s="202">
        <f t="shared" ca="1" si="90"/>
        <v>11000000</v>
      </c>
      <c r="F563" s="203">
        <f t="shared" ca="1" si="91"/>
        <v>0.03</v>
      </c>
      <c r="G563" s="204">
        <f t="shared" ca="1" si="92"/>
        <v>330000</v>
      </c>
      <c r="H563" s="205">
        <f t="shared" ca="1" si="100"/>
        <v>204</v>
      </c>
      <c r="I563" s="206">
        <f t="shared" ca="1" si="93"/>
        <v>67320000</v>
      </c>
      <c r="J563" s="206">
        <f t="shared" ca="1" si="94"/>
        <v>26400000</v>
      </c>
      <c r="K563" s="207">
        <f t="shared" si="87"/>
        <v>14000000</v>
      </c>
      <c r="L563" s="207">
        <f t="shared" si="88"/>
        <v>2000000</v>
      </c>
      <c r="M563" s="208">
        <f t="shared" ca="1" si="95"/>
        <v>24920000</v>
      </c>
      <c r="N563" s="208">
        <f t="shared" ca="1" si="96"/>
        <v>5233200</v>
      </c>
      <c r="O563" s="208">
        <f t="shared" ca="1" si="97"/>
        <v>19686800</v>
      </c>
      <c r="P563" s="208">
        <f t="shared" ca="1" si="98"/>
        <v>21686800</v>
      </c>
      <c r="Q563" s="209">
        <f t="shared" ca="1" si="99"/>
        <v>88841031.435175478</v>
      </c>
    </row>
    <row r="564" spans="1:17" x14ac:dyDescent="0.25">
      <c r="A564" s="112">
        <v>431</v>
      </c>
      <c r="B564" s="201">
        <f t="shared" ca="1" si="89"/>
        <v>0.76773345523254288</v>
      </c>
      <c r="C564" s="201">
        <f t="shared" ca="1" si="89"/>
        <v>0.17731152135972361</v>
      </c>
      <c r="D564" s="201">
        <f t="shared" ca="1" si="89"/>
        <v>0.7654461955148012</v>
      </c>
      <c r="E564" s="202">
        <f t="shared" ca="1" si="90"/>
        <v>10500000</v>
      </c>
      <c r="F564" s="203">
        <f t="shared" ca="1" si="91"/>
        <v>0.02</v>
      </c>
      <c r="G564" s="204">
        <f t="shared" ca="1" si="92"/>
        <v>210000</v>
      </c>
      <c r="H564" s="205">
        <f t="shared" ca="1" si="100"/>
        <v>197.5</v>
      </c>
      <c r="I564" s="206">
        <f t="shared" ca="1" si="93"/>
        <v>41475000</v>
      </c>
      <c r="J564" s="206">
        <f t="shared" ca="1" si="94"/>
        <v>16800000</v>
      </c>
      <c r="K564" s="207">
        <f t="shared" si="87"/>
        <v>14000000</v>
      </c>
      <c r="L564" s="207">
        <f t="shared" si="88"/>
        <v>2000000</v>
      </c>
      <c r="M564" s="208">
        <f t="shared" ca="1" si="95"/>
        <v>8675000</v>
      </c>
      <c r="N564" s="208">
        <f t="shared" ca="1" si="96"/>
        <v>1821750</v>
      </c>
      <c r="O564" s="208">
        <f t="shared" ca="1" si="97"/>
        <v>6853250</v>
      </c>
      <c r="P564" s="208">
        <f t="shared" ca="1" si="98"/>
        <v>8853250</v>
      </c>
      <c r="Q564" s="209">
        <f t="shared" ca="1" si="99"/>
        <v>24432413.336843953</v>
      </c>
    </row>
    <row r="565" spans="1:17" x14ac:dyDescent="0.25">
      <c r="A565" s="112">
        <v>432</v>
      </c>
      <c r="B565" s="201">
        <f t="shared" ca="1" si="89"/>
        <v>9.8830436997636384E-2</v>
      </c>
      <c r="C565" s="201">
        <f t="shared" ca="1" si="89"/>
        <v>0.35448201916788924</v>
      </c>
      <c r="D565" s="201">
        <f t="shared" ca="1" si="89"/>
        <v>7.5412751515305687E-2</v>
      </c>
      <c r="E565" s="202">
        <f t="shared" ca="1" si="90"/>
        <v>10000000</v>
      </c>
      <c r="F565" s="203">
        <f t="shared" ca="1" si="91"/>
        <v>0.03</v>
      </c>
      <c r="G565" s="204">
        <f t="shared" ca="1" si="92"/>
        <v>300000</v>
      </c>
      <c r="H565" s="205">
        <f t="shared" ca="1" si="100"/>
        <v>203</v>
      </c>
      <c r="I565" s="206">
        <f t="shared" ca="1" si="93"/>
        <v>60900000</v>
      </c>
      <c r="J565" s="206">
        <f t="shared" ca="1" si="94"/>
        <v>24000000</v>
      </c>
      <c r="K565" s="207">
        <f t="shared" si="87"/>
        <v>14000000</v>
      </c>
      <c r="L565" s="207">
        <f t="shared" si="88"/>
        <v>2000000</v>
      </c>
      <c r="M565" s="208">
        <f t="shared" ca="1" si="95"/>
        <v>20900000</v>
      </c>
      <c r="N565" s="208">
        <f t="shared" ca="1" si="96"/>
        <v>4389000</v>
      </c>
      <c r="O565" s="208">
        <f t="shared" ca="1" si="97"/>
        <v>16511000</v>
      </c>
      <c r="P565" s="208">
        <f t="shared" ca="1" si="98"/>
        <v>18511000</v>
      </c>
      <c r="Q565" s="209">
        <f t="shared" ca="1" si="99"/>
        <v>72902426.033187628</v>
      </c>
    </row>
    <row r="566" spans="1:17" x14ac:dyDescent="0.25">
      <c r="A566" s="112">
        <v>433</v>
      </c>
      <c r="B566" s="201">
        <f t="shared" ca="1" si="89"/>
        <v>0.50722721927635506</v>
      </c>
      <c r="C566" s="201">
        <f t="shared" ca="1" si="89"/>
        <v>0.26000892070733783</v>
      </c>
      <c r="D566" s="201">
        <f t="shared" ca="1" si="89"/>
        <v>0.40252656089025129</v>
      </c>
      <c r="E566" s="202">
        <f t="shared" ca="1" si="90"/>
        <v>10500000</v>
      </c>
      <c r="F566" s="203">
        <f t="shared" ca="1" si="91"/>
        <v>0.02</v>
      </c>
      <c r="G566" s="204">
        <f t="shared" ca="1" si="92"/>
        <v>210000</v>
      </c>
      <c r="H566" s="205">
        <f t="shared" ca="1" si="100"/>
        <v>203.5</v>
      </c>
      <c r="I566" s="206">
        <f t="shared" ca="1" si="93"/>
        <v>42735000</v>
      </c>
      <c r="J566" s="206">
        <f t="shared" ca="1" si="94"/>
        <v>16800000</v>
      </c>
      <c r="K566" s="207">
        <f t="shared" si="87"/>
        <v>14000000</v>
      </c>
      <c r="L566" s="207">
        <f t="shared" si="88"/>
        <v>2000000</v>
      </c>
      <c r="M566" s="208">
        <f t="shared" ca="1" si="95"/>
        <v>9935000</v>
      </c>
      <c r="N566" s="208">
        <f t="shared" ca="1" si="96"/>
        <v>2086350</v>
      </c>
      <c r="O566" s="208">
        <f t="shared" ca="1" si="97"/>
        <v>7848650</v>
      </c>
      <c r="P566" s="208">
        <f t="shared" ca="1" si="98"/>
        <v>9848650</v>
      </c>
      <c r="Q566" s="209">
        <f t="shared" ca="1" si="99"/>
        <v>29428095.627019241</v>
      </c>
    </row>
    <row r="567" spans="1:17" x14ac:dyDescent="0.25">
      <c r="A567" s="112">
        <v>434</v>
      </c>
      <c r="B567" s="201">
        <f t="shared" ca="1" si="89"/>
        <v>0.29276699137103568</v>
      </c>
      <c r="C567" s="201">
        <f t="shared" ca="1" si="89"/>
        <v>0.26296915435012591</v>
      </c>
      <c r="D567" s="201">
        <f t="shared" ca="1" si="89"/>
        <v>0.2722422771283487</v>
      </c>
      <c r="E567" s="202">
        <f t="shared" ca="1" si="90"/>
        <v>10500000</v>
      </c>
      <c r="F567" s="203">
        <f t="shared" ca="1" si="91"/>
        <v>0.02</v>
      </c>
      <c r="G567" s="204">
        <f t="shared" ca="1" si="92"/>
        <v>210000</v>
      </c>
      <c r="H567" s="205">
        <f t="shared" ca="1" si="100"/>
        <v>203.5</v>
      </c>
      <c r="I567" s="206">
        <f t="shared" ca="1" si="93"/>
        <v>42735000</v>
      </c>
      <c r="J567" s="206">
        <f t="shared" ca="1" si="94"/>
        <v>16800000</v>
      </c>
      <c r="K567" s="207">
        <f t="shared" si="87"/>
        <v>14000000</v>
      </c>
      <c r="L567" s="207">
        <f t="shared" si="88"/>
        <v>2000000</v>
      </c>
      <c r="M567" s="208">
        <f t="shared" ca="1" si="95"/>
        <v>9935000</v>
      </c>
      <c r="N567" s="208">
        <f t="shared" ca="1" si="96"/>
        <v>2086350</v>
      </c>
      <c r="O567" s="208">
        <f t="shared" ca="1" si="97"/>
        <v>7848650</v>
      </c>
      <c r="P567" s="208">
        <f t="shared" ca="1" si="98"/>
        <v>9848650</v>
      </c>
      <c r="Q567" s="209">
        <f t="shared" ca="1" si="99"/>
        <v>29428095.627019241</v>
      </c>
    </row>
    <row r="568" spans="1:17" x14ac:dyDescent="0.25">
      <c r="A568" s="112">
        <v>435</v>
      </c>
      <c r="B568" s="201">
        <f t="shared" ca="1" si="89"/>
        <v>0.5419325557568373</v>
      </c>
      <c r="C568" s="201">
        <f t="shared" ca="1" si="89"/>
        <v>3.7326858894499604E-2</v>
      </c>
      <c r="D568" s="201">
        <f t="shared" ca="1" si="89"/>
        <v>0.57746659815458701</v>
      </c>
      <c r="E568" s="202">
        <f t="shared" ca="1" si="90"/>
        <v>10500000</v>
      </c>
      <c r="F568" s="203">
        <f t="shared" ca="1" si="91"/>
        <v>0.01</v>
      </c>
      <c r="G568" s="204">
        <f t="shared" ca="1" si="92"/>
        <v>105000</v>
      </c>
      <c r="H568" s="205">
        <f t="shared" ca="1" si="100"/>
        <v>197.5</v>
      </c>
      <c r="I568" s="206">
        <f t="shared" ca="1" si="93"/>
        <v>20737500</v>
      </c>
      <c r="J568" s="206">
        <f t="shared" ca="1" si="94"/>
        <v>8400000</v>
      </c>
      <c r="K568" s="207">
        <f t="shared" si="87"/>
        <v>14000000</v>
      </c>
      <c r="L568" s="207">
        <f t="shared" si="88"/>
        <v>2000000</v>
      </c>
      <c r="M568" s="208">
        <f t="shared" ca="1" si="95"/>
        <v>-3662500</v>
      </c>
      <c r="N568" s="208">
        <f t="shared" ca="1" si="96"/>
        <v>-769125</v>
      </c>
      <c r="O568" s="208">
        <f t="shared" ca="1" si="97"/>
        <v>-2893375</v>
      </c>
      <c r="P568" s="208">
        <f t="shared" ca="1" si="98"/>
        <v>-893375</v>
      </c>
      <c r="Q568" s="209">
        <f t="shared" ca="1" si="99"/>
        <v>-24483642.421122521</v>
      </c>
    </row>
    <row r="569" spans="1:17" x14ac:dyDescent="0.25">
      <c r="A569" s="112">
        <v>436</v>
      </c>
      <c r="B569" s="201">
        <f t="shared" ca="1" si="89"/>
        <v>0.27461619568969842</v>
      </c>
      <c r="C569" s="201">
        <f t="shared" ca="1" si="89"/>
        <v>0.93342378791719938</v>
      </c>
      <c r="D569" s="201">
        <f t="shared" ca="1" si="89"/>
        <v>0.21110032107477061</v>
      </c>
      <c r="E569" s="202">
        <f t="shared" ca="1" si="90"/>
        <v>10500000</v>
      </c>
      <c r="F569" s="203">
        <f t="shared" ca="1" si="91"/>
        <v>0.05</v>
      </c>
      <c r="G569" s="204">
        <f t="shared" ca="1" si="92"/>
        <v>525000</v>
      </c>
      <c r="H569" s="205">
        <f t="shared" ca="1" si="100"/>
        <v>203.5</v>
      </c>
      <c r="I569" s="206">
        <f t="shared" ca="1" si="93"/>
        <v>106837500</v>
      </c>
      <c r="J569" s="206">
        <f t="shared" ca="1" si="94"/>
        <v>42000000</v>
      </c>
      <c r="K569" s="207">
        <f t="shared" si="87"/>
        <v>14000000</v>
      </c>
      <c r="L569" s="207">
        <f t="shared" si="88"/>
        <v>2000000</v>
      </c>
      <c r="M569" s="208">
        <f t="shared" ca="1" si="95"/>
        <v>48837500</v>
      </c>
      <c r="N569" s="208">
        <f t="shared" ca="1" si="96"/>
        <v>10255875</v>
      </c>
      <c r="O569" s="208">
        <f t="shared" ca="1" si="97"/>
        <v>38581625</v>
      </c>
      <c r="P569" s="208">
        <f t="shared" ca="1" si="98"/>
        <v>40581625</v>
      </c>
      <c r="Q569" s="209">
        <f t="shared" ca="1" si="99"/>
        <v>183669786.33618161</v>
      </c>
    </row>
    <row r="570" spans="1:17" x14ac:dyDescent="0.25">
      <c r="A570" s="112">
        <v>437</v>
      </c>
      <c r="B570" s="201">
        <f t="shared" ca="1" si="89"/>
        <v>0.97520153472467108</v>
      </c>
      <c r="C570" s="201">
        <f t="shared" ca="1" si="89"/>
        <v>0.87427845404491</v>
      </c>
      <c r="D570" s="201">
        <f t="shared" ca="1" si="89"/>
        <v>0.67767858790893298</v>
      </c>
      <c r="E570" s="202">
        <f t="shared" ca="1" si="90"/>
        <v>11000000</v>
      </c>
      <c r="F570" s="203">
        <f t="shared" ca="1" si="91"/>
        <v>0.05</v>
      </c>
      <c r="G570" s="204">
        <f t="shared" ca="1" si="92"/>
        <v>550000</v>
      </c>
      <c r="H570" s="205">
        <f t="shared" ca="1" si="100"/>
        <v>198</v>
      </c>
      <c r="I570" s="206">
        <f t="shared" ca="1" si="93"/>
        <v>108900000</v>
      </c>
      <c r="J570" s="206">
        <f t="shared" ca="1" si="94"/>
        <v>44000000</v>
      </c>
      <c r="K570" s="207">
        <f t="shared" si="87"/>
        <v>14000000</v>
      </c>
      <c r="L570" s="207">
        <f t="shared" si="88"/>
        <v>2000000</v>
      </c>
      <c r="M570" s="208">
        <f t="shared" ca="1" si="95"/>
        <v>48900000</v>
      </c>
      <c r="N570" s="208">
        <f t="shared" ca="1" si="96"/>
        <v>10269000</v>
      </c>
      <c r="O570" s="208">
        <f t="shared" ca="1" si="97"/>
        <v>38631000</v>
      </c>
      <c r="P570" s="208">
        <f t="shared" ca="1" si="98"/>
        <v>40631000</v>
      </c>
      <c r="Q570" s="209">
        <f t="shared" ca="1" si="99"/>
        <v>183917588.03708315</v>
      </c>
    </row>
    <row r="571" spans="1:17" x14ac:dyDescent="0.25">
      <c r="A571" s="112">
        <v>438</v>
      </c>
      <c r="B571" s="201">
        <f t="shared" ca="1" si="89"/>
        <v>0.92607960315161375</v>
      </c>
      <c r="C571" s="201">
        <f t="shared" ca="1" si="89"/>
        <v>0.7122289182325382</v>
      </c>
      <c r="D571" s="201">
        <f t="shared" ca="1" si="89"/>
        <v>5.3065067181516268E-2</v>
      </c>
      <c r="E571" s="202">
        <f t="shared" ca="1" si="90"/>
        <v>11000000</v>
      </c>
      <c r="F571" s="203">
        <f t="shared" ca="1" si="91"/>
        <v>0.04</v>
      </c>
      <c r="G571" s="204">
        <f t="shared" ca="1" si="92"/>
        <v>440000</v>
      </c>
      <c r="H571" s="205">
        <f t="shared" ca="1" si="100"/>
        <v>204</v>
      </c>
      <c r="I571" s="206">
        <f t="shared" ca="1" si="93"/>
        <v>89760000</v>
      </c>
      <c r="J571" s="206">
        <f t="shared" ca="1" si="94"/>
        <v>35200000</v>
      </c>
      <c r="K571" s="207">
        <f t="shared" si="87"/>
        <v>14000000</v>
      </c>
      <c r="L571" s="207">
        <f t="shared" si="88"/>
        <v>2000000</v>
      </c>
      <c r="M571" s="208">
        <f t="shared" ca="1" si="95"/>
        <v>38560000</v>
      </c>
      <c r="N571" s="208">
        <f t="shared" ca="1" si="96"/>
        <v>8097600</v>
      </c>
      <c r="O571" s="208">
        <f t="shared" ca="1" si="97"/>
        <v>30462400</v>
      </c>
      <c r="P571" s="208">
        <f t="shared" ca="1" si="98"/>
        <v>32462400</v>
      </c>
      <c r="Q571" s="209">
        <f t="shared" ca="1" si="99"/>
        <v>142921274.63993031</v>
      </c>
    </row>
    <row r="572" spans="1:17" x14ac:dyDescent="0.25">
      <c r="A572" s="112">
        <v>439</v>
      </c>
      <c r="B572" s="201">
        <f t="shared" ca="1" si="89"/>
        <v>6.3148723334128243E-2</v>
      </c>
      <c r="C572" s="201">
        <f t="shared" ca="1" si="89"/>
        <v>0.25867429578086121</v>
      </c>
      <c r="D572" s="201">
        <f t="shared" ca="1" si="89"/>
        <v>0.6222595320684724</v>
      </c>
      <c r="E572" s="202">
        <f t="shared" ca="1" si="90"/>
        <v>10000000</v>
      </c>
      <c r="F572" s="203">
        <f t="shared" ca="1" si="91"/>
        <v>0.02</v>
      </c>
      <c r="G572" s="204">
        <f t="shared" ca="1" si="92"/>
        <v>200000</v>
      </c>
      <c r="H572" s="205">
        <f t="shared" ca="1" si="100"/>
        <v>197</v>
      </c>
      <c r="I572" s="206">
        <f t="shared" ca="1" si="93"/>
        <v>39400000</v>
      </c>
      <c r="J572" s="206">
        <f t="shared" ca="1" si="94"/>
        <v>16000000</v>
      </c>
      <c r="K572" s="207">
        <f t="shared" si="87"/>
        <v>14000000</v>
      </c>
      <c r="L572" s="207">
        <f t="shared" si="88"/>
        <v>2000000</v>
      </c>
      <c r="M572" s="208">
        <f t="shared" ca="1" si="95"/>
        <v>7400000</v>
      </c>
      <c r="N572" s="208">
        <f t="shared" ca="1" si="96"/>
        <v>1554000</v>
      </c>
      <c r="O572" s="208">
        <f t="shared" ca="1" si="97"/>
        <v>5846000</v>
      </c>
      <c r="P572" s="208">
        <f t="shared" ca="1" si="98"/>
        <v>7846000</v>
      </c>
      <c r="Q572" s="209">
        <f t="shared" ca="1" si="99"/>
        <v>19377258.638452277</v>
      </c>
    </row>
    <row r="573" spans="1:17" x14ac:dyDescent="0.25">
      <c r="A573" s="112">
        <v>440</v>
      </c>
      <c r="B573" s="201">
        <f t="shared" ca="1" si="89"/>
        <v>0.91193824789850264</v>
      </c>
      <c r="C573" s="201">
        <f t="shared" ca="1" si="89"/>
        <v>0.73982211232892792</v>
      </c>
      <c r="D573" s="201">
        <f t="shared" ca="1" si="89"/>
        <v>2.1504941850282622E-2</v>
      </c>
      <c r="E573" s="202">
        <f t="shared" ca="1" si="90"/>
        <v>11000000</v>
      </c>
      <c r="F573" s="203">
        <f t="shared" ca="1" si="91"/>
        <v>0.04</v>
      </c>
      <c r="G573" s="204">
        <f t="shared" ca="1" si="92"/>
        <v>440000</v>
      </c>
      <c r="H573" s="205">
        <f t="shared" ca="1" si="100"/>
        <v>204</v>
      </c>
      <c r="I573" s="206">
        <f t="shared" ca="1" si="93"/>
        <v>89760000</v>
      </c>
      <c r="J573" s="206">
        <f t="shared" ca="1" si="94"/>
        <v>35200000</v>
      </c>
      <c r="K573" s="207">
        <f t="shared" si="87"/>
        <v>14000000</v>
      </c>
      <c r="L573" s="207">
        <f t="shared" si="88"/>
        <v>2000000</v>
      </c>
      <c r="M573" s="208">
        <f t="shared" ca="1" si="95"/>
        <v>38560000</v>
      </c>
      <c r="N573" s="208">
        <f t="shared" ca="1" si="96"/>
        <v>8097600</v>
      </c>
      <c r="O573" s="208">
        <f t="shared" ca="1" si="97"/>
        <v>30462400</v>
      </c>
      <c r="P573" s="208">
        <f t="shared" ca="1" si="98"/>
        <v>32462400</v>
      </c>
      <c r="Q573" s="209">
        <f t="shared" ca="1" si="99"/>
        <v>142921274.63993031</v>
      </c>
    </row>
    <row r="574" spans="1:17" x14ac:dyDescent="0.25">
      <c r="A574" s="112">
        <v>441</v>
      </c>
      <c r="B574" s="201">
        <f t="shared" ca="1" si="89"/>
        <v>9.5363569093920408E-2</v>
      </c>
      <c r="C574" s="201">
        <f t="shared" ca="1" si="89"/>
        <v>0.43797545986818209</v>
      </c>
      <c r="D574" s="201">
        <f t="shared" ca="1" si="89"/>
        <v>0.9463440875597503</v>
      </c>
      <c r="E574" s="202">
        <f t="shared" ca="1" si="90"/>
        <v>10000000</v>
      </c>
      <c r="F574" s="203">
        <f t="shared" ca="1" si="91"/>
        <v>0.03</v>
      </c>
      <c r="G574" s="204">
        <f t="shared" ca="1" si="92"/>
        <v>300000</v>
      </c>
      <c r="H574" s="205">
        <f t="shared" ca="1" si="100"/>
        <v>197</v>
      </c>
      <c r="I574" s="206">
        <f t="shared" ca="1" si="93"/>
        <v>59100000</v>
      </c>
      <c r="J574" s="206">
        <f t="shared" ca="1" si="94"/>
        <v>24000000</v>
      </c>
      <c r="K574" s="207">
        <f t="shared" si="87"/>
        <v>14000000</v>
      </c>
      <c r="L574" s="207">
        <f t="shared" si="88"/>
        <v>2000000</v>
      </c>
      <c r="M574" s="208">
        <f t="shared" ca="1" si="95"/>
        <v>19100000</v>
      </c>
      <c r="N574" s="208">
        <f t="shared" ca="1" si="96"/>
        <v>4011000</v>
      </c>
      <c r="O574" s="208">
        <f t="shared" ca="1" si="97"/>
        <v>15089000</v>
      </c>
      <c r="P574" s="208">
        <f t="shared" ca="1" si="98"/>
        <v>17089000</v>
      </c>
      <c r="Q574" s="209">
        <f t="shared" ca="1" si="99"/>
        <v>65765737.047222897</v>
      </c>
    </row>
    <row r="575" spans="1:17" x14ac:dyDescent="0.25">
      <c r="A575" s="112">
        <v>442</v>
      </c>
      <c r="B575" s="201">
        <f t="shared" ca="1" si="89"/>
        <v>0.7465349134159559</v>
      </c>
      <c r="C575" s="201">
        <f t="shared" ca="1" si="89"/>
        <v>0.72618585073072517</v>
      </c>
      <c r="D575" s="201">
        <f t="shared" ca="1" si="89"/>
        <v>0.40122354374753744</v>
      </c>
      <c r="E575" s="202">
        <f t="shared" ca="1" si="90"/>
        <v>10500000</v>
      </c>
      <c r="F575" s="203">
        <f t="shared" ca="1" si="91"/>
        <v>0.04</v>
      </c>
      <c r="G575" s="204">
        <f t="shared" ca="1" si="92"/>
        <v>420000</v>
      </c>
      <c r="H575" s="205">
        <f t="shared" ca="1" si="100"/>
        <v>203.5</v>
      </c>
      <c r="I575" s="206">
        <f t="shared" ca="1" si="93"/>
        <v>85470000</v>
      </c>
      <c r="J575" s="206">
        <f t="shared" ca="1" si="94"/>
        <v>33600000</v>
      </c>
      <c r="K575" s="207">
        <f t="shared" si="87"/>
        <v>14000000</v>
      </c>
      <c r="L575" s="207">
        <f t="shared" si="88"/>
        <v>2000000</v>
      </c>
      <c r="M575" s="208">
        <f t="shared" ca="1" si="95"/>
        <v>35870000</v>
      </c>
      <c r="N575" s="208">
        <f t="shared" ca="1" si="96"/>
        <v>7532700</v>
      </c>
      <c r="O575" s="208">
        <f t="shared" ca="1" si="97"/>
        <v>28337300</v>
      </c>
      <c r="P575" s="208">
        <f t="shared" ca="1" si="98"/>
        <v>30337300</v>
      </c>
      <c r="Q575" s="209">
        <f t="shared" ca="1" si="99"/>
        <v>132255889.43312746</v>
      </c>
    </row>
    <row r="576" spans="1:17" x14ac:dyDescent="0.25">
      <c r="A576" s="112">
        <v>443</v>
      </c>
      <c r="B576" s="201">
        <f t="shared" ca="1" si="89"/>
        <v>0.35559105577099981</v>
      </c>
      <c r="C576" s="201">
        <f t="shared" ca="1" si="89"/>
        <v>0.51769431651383735</v>
      </c>
      <c r="D576" s="201">
        <f t="shared" ca="1" si="89"/>
        <v>0.5036485619762372</v>
      </c>
      <c r="E576" s="202">
        <f t="shared" ca="1" si="90"/>
        <v>10500000</v>
      </c>
      <c r="F576" s="203">
        <f t="shared" ca="1" si="91"/>
        <v>0.03</v>
      </c>
      <c r="G576" s="204">
        <f t="shared" ca="1" si="92"/>
        <v>315000</v>
      </c>
      <c r="H576" s="205">
        <f t="shared" ca="1" si="100"/>
        <v>197.5</v>
      </c>
      <c r="I576" s="206">
        <f t="shared" ca="1" si="93"/>
        <v>62212500</v>
      </c>
      <c r="J576" s="206">
        <f t="shared" ca="1" si="94"/>
        <v>25200000</v>
      </c>
      <c r="K576" s="207">
        <f t="shared" si="87"/>
        <v>14000000</v>
      </c>
      <c r="L576" s="207">
        <f t="shared" si="88"/>
        <v>2000000</v>
      </c>
      <c r="M576" s="208">
        <f t="shared" ca="1" si="95"/>
        <v>21012500</v>
      </c>
      <c r="N576" s="208">
        <f t="shared" ca="1" si="96"/>
        <v>4412625</v>
      </c>
      <c r="O576" s="208">
        <f t="shared" ca="1" si="97"/>
        <v>16599875</v>
      </c>
      <c r="P576" s="208">
        <f t="shared" ca="1" si="98"/>
        <v>18599875</v>
      </c>
      <c r="Q576" s="209">
        <f t="shared" ca="1" si="99"/>
        <v>73348469.094810411</v>
      </c>
    </row>
    <row r="577" spans="1:17" x14ac:dyDescent="0.25">
      <c r="A577" s="112">
        <v>444</v>
      </c>
      <c r="B577" s="201">
        <f t="shared" ca="1" si="89"/>
        <v>0.37074657688513168</v>
      </c>
      <c r="C577" s="201">
        <f t="shared" ca="1" si="89"/>
        <v>0.60222125579740005</v>
      </c>
      <c r="D577" s="201">
        <f t="shared" ca="1" si="89"/>
        <v>0.49390943232848628</v>
      </c>
      <c r="E577" s="202">
        <f t="shared" ca="1" si="90"/>
        <v>10500000</v>
      </c>
      <c r="F577" s="203">
        <f t="shared" ca="1" si="91"/>
        <v>0.04</v>
      </c>
      <c r="G577" s="204">
        <f t="shared" ca="1" si="92"/>
        <v>420000</v>
      </c>
      <c r="H577" s="205">
        <f t="shared" ca="1" si="100"/>
        <v>203.5</v>
      </c>
      <c r="I577" s="206">
        <f t="shared" ca="1" si="93"/>
        <v>85470000</v>
      </c>
      <c r="J577" s="206">
        <f t="shared" ca="1" si="94"/>
        <v>33600000</v>
      </c>
      <c r="K577" s="207">
        <f t="shared" si="87"/>
        <v>14000000</v>
      </c>
      <c r="L577" s="207">
        <f t="shared" si="88"/>
        <v>2000000</v>
      </c>
      <c r="M577" s="208">
        <f t="shared" ca="1" si="95"/>
        <v>35870000</v>
      </c>
      <c r="N577" s="208">
        <f t="shared" ca="1" si="96"/>
        <v>7532700</v>
      </c>
      <c r="O577" s="208">
        <f t="shared" ca="1" si="97"/>
        <v>28337300</v>
      </c>
      <c r="P577" s="208">
        <f t="shared" ca="1" si="98"/>
        <v>30337300</v>
      </c>
      <c r="Q577" s="209">
        <f t="shared" ca="1" si="99"/>
        <v>132255889.43312746</v>
      </c>
    </row>
    <row r="578" spans="1:17" x14ac:dyDescent="0.25">
      <c r="A578" s="112">
        <v>445</v>
      </c>
      <c r="B578" s="201">
        <f t="shared" ca="1" si="89"/>
        <v>0.93324613102170706</v>
      </c>
      <c r="C578" s="201">
        <f t="shared" ca="1" si="89"/>
        <v>0.46037513630998195</v>
      </c>
      <c r="D578" s="201">
        <f t="shared" ca="1" si="89"/>
        <v>0.14111208756156635</v>
      </c>
      <c r="E578" s="202">
        <f t="shared" ca="1" si="90"/>
        <v>11000000</v>
      </c>
      <c r="F578" s="203">
        <f t="shared" ca="1" si="91"/>
        <v>0.03</v>
      </c>
      <c r="G578" s="204">
        <f t="shared" ca="1" si="92"/>
        <v>330000</v>
      </c>
      <c r="H578" s="205">
        <f t="shared" ca="1" si="100"/>
        <v>204</v>
      </c>
      <c r="I578" s="206">
        <f t="shared" ca="1" si="93"/>
        <v>67320000</v>
      </c>
      <c r="J578" s="206">
        <f t="shared" ca="1" si="94"/>
        <v>26400000</v>
      </c>
      <c r="K578" s="207">
        <f t="shared" si="87"/>
        <v>14000000</v>
      </c>
      <c r="L578" s="207">
        <f t="shared" si="88"/>
        <v>2000000</v>
      </c>
      <c r="M578" s="208">
        <f t="shared" ca="1" si="95"/>
        <v>24920000</v>
      </c>
      <c r="N578" s="208">
        <f t="shared" ca="1" si="96"/>
        <v>5233200</v>
      </c>
      <c r="O578" s="208">
        <f t="shared" ca="1" si="97"/>
        <v>19686800</v>
      </c>
      <c r="P578" s="208">
        <f t="shared" ca="1" si="98"/>
        <v>21686800</v>
      </c>
      <c r="Q578" s="209">
        <f t="shared" ca="1" si="99"/>
        <v>88841031.435175478</v>
      </c>
    </row>
    <row r="579" spans="1:17" x14ac:dyDescent="0.25">
      <c r="A579" s="112">
        <v>446</v>
      </c>
      <c r="B579" s="201">
        <f t="shared" ca="1" si="89"/>
        <v>0.20657861492031548</v>
      </c>
      <c r="C579" s="201">
        <f t="shared" ca="1" si="89"/>
        <v>0.16083342957275604</v>
      </c>
      <c r="D579" s="201">
        <f t="shared" ca="1" si="89"/>
        <v>0.16753578562761362</v>
      </c>
      <c r="E579" s="202">
        <f t="shared" ca="1" si="90"/>
        <v>10500000</v>
      </c>
      <c r="F579" s="203">
        <f t="shared" ca="1" si="91"/>
        <v>0.02</v>
      </c>
      <c r="G579" s="204">
        <f t="shared" ca="1" si="92"/>
        <v>210000</v>
      </c>
      <c r="H579" s="205">
        <f t="shared" ca="1" si="100"/>
        <v>203.5</v>
      </c>
      <c r="I579" s="206">
        <f t="shared" ca="1" si="93"/>
        <v>42735000</v>
      </c>
      <c r="J579" s="206">
        <f t="shared" ca="1" si="94"/>
        <v>16800000</v>
      </c>
      <c r="K579" s="207">
        <f t="shared" si="87"/>
        <v>14000000</v>
      </c>
      <c r="L579" s="207">
        <f t="shared" si="88"/>
        <v>2000000</v>
      </c>
      <c r="M579" s="208">
        <f t="shared" ca="1" si="95"/>
        <v>9935000</v>
      </c>
      <c r="N579" s="208">
        <f t="shared" ca="1" si="96"/>
        <v>2086350</v>
      </c>
      <c r="O579" s="208">
        <f t="shared" ca="1" si="97"/>
        <v>7848650</v>
      </c>
      <c r="P579" s="208">
        <f t="shared" ca="1" si="98"/>
        <v>9848650</v>
      </c>
      <c r="Q579" s="209">
        <f t="shared" ca="1" si="99"/>
        <v>29428095.627019241</v>
      </c>
    </row>
    <row r="580" spans="1:17" x14ac:dyDescent="0.25">
      <c r="A580" s="112">
        <v>447</v>
      </c>
      <c r="B580" s="201">
        <f t="shared" ca="1" si="89"/>
        <v>0.3081166072111261</v>
      </c>
      <c r="C580" s="201">
        <f t="shared" ca="1" si="89"/>
        <v>0.94351530855662358</v>
      </c>
      <c r="D580" s="201">
        <f t="shared" ca="1" si="89"/>
        <v>0.90025268509149747</v>
      </c>
      <c r="E580" s="202">
        <f t="shared" ca="1" si="90"/>
        <v>10500000</v>
      </c>
      <c r="F580" s="203">
        <f t="shared" ca="1" si="91"/>
        <v>0.05</v>
      </c>
      <c r="G580" s="204">
        <f t="shared" ca="1" si="92"/>
        <v>525000</v>
      </c>
      <c r="H580" s="205">
        <f t="shared" ca="1" si="100"/>
        <v>197.5</v>
      </c>
      <c r="I580" s="206">
        <f t="shared" ca="1" si="93"/>
        <v>103687500</v>
      </c>
      <c r="J580" s="206">
        <f t="shared" ca="1" si="94"/>
        <v>42000000</v>
      </c>
      <c r="K580" s="207">
        <f t="shared" si="87"/>
        <v>14000000</v>
      </c>
      <c r="L580" s="207">
        <f t="shared" si="88"/>
        <v>2000000</v>
      </c>
      <c r="M580" s="208">
        <f t="shared" ca="1" si="95"/>
        <v>45687500</v>
      </c>
      <c r="N580" s="208">
        <f t="shared" ca="1" si="96"/>
        <v>9594375</v>
      </c>
      <c r="O580" s="208">
        <f t="shared" ca="1" si="97"/>
        <v>36093125</v>
      </c>
      <c r="P580" s="208">
        <f t="shared" ca="1" si="98"/>
        <v>38093125</v>
      </c>
      <c r="Q580" s="209">
        <f t="shared" ca="1" si="99"/>
        <v>171180580.61074334</v>
      </c>
    </row>
    <row r="581" spans="1:17" x14ac:dyDescent="0.25">
      <c r="A581" s="112">
        <v>448</v>
      </c>
      <c r="B581" s="201">
        <f t="shared" ca="1" si="89"/>
        <v>0.60228653039988767</v>
      </c>
      <c r="C581" s="201">
        <f t="shared" ca="1" si="89"/>
        <v>0.39240298089101211</v>
      </c>
      <c r="D581" s="201">
        <f t="shared" ca="1" si="89"/>
        <v>0.96074319448516832</v>
      </c>
      <c r="E581" s="202">
        <f t="shared" ca="1" si="90"/>
        <v>10500000</v>
      </c>
      <c r="F581" s="203">
        <f t="shared" ca="1" si="91"/>
        <v>0.03</v>
      </c>
      <c r="G581" s="204">
        <f t="shared" ca="1" si="92"/>
        <v>315000</v>
      </c>
      <c r="H581" s="205">
        <f t="shared" ca="1" si="100"/>
        <v>197.5</v>
      </c>
      <c r="I581" s="206">
        <f t="shared" ca="1" si="93"/>
        <v>62212500</v>
      </c>
      <c r="J581" s="206">
        <f t="shared" ca="1" si="94"/>
        <v>25200000</v>
      </c>
      <c r="K581" s="207">
        <f t="shared" si="87"/>
        <v>14000000</v>
      </c>
      <c r="L581" s="207">
        <f t="shared" si="88"/>
        <v>2000000</v>
      </c>
      <c r="M581" s="208">
        <f t="shared" ca="1" si="95"/>
        <v>21012500</v>
      </c>
      <c r="N581" s="208">
        <f t="shared" ca="1" si="96"/>
        <v>4412625</v>
      </c>
      <c r="O581" s="208">
        <f t="shared" ca="1" si="97"/>
        <v>16599875</v>
      </c>
      <c r="P581" s="208">
        <f t="shared" ca="1" si="98"/>
        <v>18599875</v>
      </c>
      <c r="Q581" s="209">
        <f t="shared" ca="1" si="99"/>
        <v>73348469.094810411</v>
      </c>
    </row>
    <row r="582" spans="1:17" x14ac:dyDescent="0.25">
      <c r="A582" s="112">
        <v>449</v>
      </c>
      <c r="B582" s="201">
        <f t="shared" ca="1" si="89"/>
        <v>0.83352039260856325</v>
      </c>
      <c r="C582" s="201">
        <f t="shared" ca="1" si="89"/>
        <v>0.6862157268566188</v>
      </c>
      <c r="D582" s="201">
        <f t="shared" ca="1" si="89"/>
        <v>0.7562824937499002</v>
      </c>
      <c r="E582" s="202">
        <f t="shared" ca="1" si="90"/>
        <v>11000000</v>
      </c>
      <c r="F582" s="203">
        <f t="shared" ca="1" si="91"/>
        <v>0.04</v>
      </c>
      <c r="G582" s="204">
        <f t="shared" ca="1" si="92"/>
        <v>440000</v>
      </c>
      <c r="H582" s="205">
        <f t="shared" ca="1" si="100"/>
        <v>198</v>
      </c>
      <c r="I582" s="206">
        <f t="shared" ca="1" si="93"/>
        <v>87120000</v>
      </c>
      <c r="J582" s="206">
        <f t="shared" ca="1" si="94"/>
        <v>35200000</v>
      </c>
      <c r="K582" s="207">
        <f t="shared" ref="K582:K633" si="101">$D$17</f>
        <v>14000000</v>
      </c>
      <c r="L582" s="207">
        <f t="shared" ref="L582:L633" si="102">$D$15/$D$18</f>
        <v>2000000</v>
      </c>
      <c r="M582" s="208">
        <f t="shared" ca="1" si="95"/>
        <v>35920000</v>
      </c>
      <c r="N582" s="208">
        <f t="shared" ca="1" si="96"/>
        <v>7543200</v>
      </c>
      <c r="O582" s="208">
        <f t="shared" ca="1" si="97"/>
        <v>28376800</v>
      </c>
      <c r="P582" s="208">
        <f t="shared" ca="1" si="98"/>
        <v>30376800</v>
      </c>
      <c r="Q582" s="209">
        <f t="shared" ca="1" si="99"/>
        <v>132454130.79384872</v>
      </c>
    </row>
    <row r="583" spans="1:17" x14ac:dyDescent="0.25">
      <c r="A583" s="112">
        <v>450</v>
      </c>
      <c r="B583" s="201">
        <f t="shared" ref="B583:D633" ca="1" si="103">RAND()</f>
        <v>0.89792421255529853</v>
      </c>
      <c r="C583" s="201">
        <f t="shared" ca="1" si="103"/>
        <v>0.62711717145745649</v>
      </c>
      <c r="D583" s="201">
        <f t="shared" ca="1" si="103"/>
        <v>0.40764045780937974</v>
      </c>
      <c r="E583" s="202">
        <f t="shared" ref="E583:E633" ca="1" si="104">IF(B583&lt;0.2,$D$8,IF(B583&lt;0.8,$E$8,$F$8))</f>
        <v>11000000</v>
      </c>
      <c r="F583" s="203">
        <f t="shared" ref="F583:F633" ca="1" si="105">IF(C583&lt;$D$10,$D$11,IF(C583&lt;$D$10+$E$10,$E$11,IF(C583&lt;$D$10+$E$10+$F$10,$F$11,IF(C583&lt;$D$10+$E$10+$F$10+$G$10,$G$11,IF(C583&lt;$D$10+$E$10+$F$10+$G$10+$H$10,$H$11,$I$11)))))</f>
        <v>0.04</v>
      </c>
      <c r="G583" s="204">
        <f t="shared" ref="G583:G633" ca="1" si="106">E583*F583</f>
        <v>440000</v>
      </c>
      <c r="H583" s="205">
        <f t="shared" ca="1" si="100"/>
        <v>204</v>
      </c>
      <c r="I583" s="206">
        <f t="shared" ref="I583:I633" ca="1" si="107">G583*H583</f>
        <v>89760000</v>
      </c>
      <c r="J583" s="206">
        <f t="shared" ref="J583:J633" ca="1" si="108">$D$16*G583</f>
        <v>35200000</v>
      </c>
      <c r="K583" s="207">
        <f t="shared" si="101"/>
        <v>14000000</v>
      </c>
      <c r="L583" s="207">
        <f t="shared" si="102"/>
        <v>2000000</v>
      </c>
      <c r="M583" s="208">
        <f t="shared" ref="M583:M633" ca="1" si="109">I583-J583-K583-L583</f>
        <v>38560000</v>
      </c>
      <c r="N583" s="208">
        <f t="shared" ref="N583:N633" ca="1" si="110">M583*$D$19</f>
        <v>8097600</v>
      </c>
      <c r="O583" s="208">
        <f t="shared" ref="O583:O633" ca="1" si="111">M583-N583</f>
        <v>30462400</v>
      </c>
      <c r="P583" s="208">
        <f t="shared" ref="P583:P633" ca="1" si="112">O583+L583</f>
        <v>32462400</v>
      </c>
      <c r="Q583" s="209">
        <f t="shared" ref="Q583:Q633" ca="1" si="113">PV($D$20,$D$18,-P583)-$D$15</f>
        <v>142921274.63993031</v>
      </c>
    </row>
    <row r="584" spans="1:17" x14ac:dyDescent="0.25">
      <c r="A584" s="112">
        <v>451</v>
      </c>
      <c r="B584" s="201">
        <f t="shared" ca="1" si="103"/>
        <v>0.66647425203057997</v>
      </c>
      <c r="C584" s="201">
        <f t="shared" ca="1" si="103"/>
        <v>0.39892433233308744</v>
      </c>
      <c r="D584" s="201">
        <f t="shared" ca="1" si="103"/>
        <v>0.53157359022343098</v>
      </c>
      <c r="E584" s="202">
        <f t="shared" ca="1" si="104"/>
        <v>10500000</v>
      </c>
      <c r="F584" s="203">
        <f t="shared" ca="1" si="105"/>
        <v>0.03</v>
      </c>
      <c r="G584" s="204">
        <f t="shared" ca="1" si="106"/>
        <v>315000</v>
      </c>
      <c r="H584" s="205">
        <f t="shared" ca="1" si="100"/>
        <v>197.5</v>
      </c>
      <c r="I584" s="206">
        <f t="shared" ca="1" si="107"/>
        <v>62212500</v>
      </c>
      <c r="J584" s="206">
        <f t="shared" ca="1" si="108"/>
        <v>25200000</v>
      </c>
      <c r="K584" s="207">
        <f t="shared" si="101"/>
        <v>14000000</v>
      </c>
      <c r="L584" s="207">
        <f t="shared" si="102"/>
        <v>2000000</v>
      </c>
      <c r="M584" s="208">
        <f t="shared" ca="1" si="109"/>
        <v>21012500</v>
      </c>
      <c r="N584" s="208">
        <f t="shared" ca="1" si="110"/>
        <v>4412625</v>
      </c>
      <c r="O584" s="208">
        <f t="shared" ca="1" si="111"/>
        <v>16599875</v>
      </c>
      <c r="P584" s="208">
        <f t="shared" ca="1" si="112"/>
        <v>18599875</v>
      </c>
      <c r="Q584" s="209">
        <f t="shared" ca="1" si="113"/>
        <v>73348469.094810411</v>
      </c>
    </row>
    <row r="585" spans="1:17" x14ac:dyDescent="0.25">
      <c r="A585" s="112">
        <v>452</v>
      </c>
      <c r="B585" s="201">
        <f t="shared" ca="1" si="103"/>
        <v>5.5910063990056047E-2</v>
      </c>
      <c r="C585" s="201">
        <f t="shared" ca="1" si="103"/>
        <v>0.61760870406809598</v>
      </c>
      <c r="D585" s="201">
        <f t="shared" ca="1" si="103"/>
        <v>0.46283839176232655</v>
      </c>
      <c r="E585" s="202">
        <f t="shared" ca="1" si="104"/>
        <v>10000000</v>
      </c>
      <c r="F585" s="203">
        <f t="shared" ca="1" si="105"/>
        <v>0.04</v>
      </c>
      <c r="G585" s="204">
        <f t="shared" ca="1" si="106"/>
        <v>400000</v>
      </c>
      <c r="H585" s="205">
        <f t="shared" ref="H585:H633" ca="1" si="114">190+E585/1000000+IF(D585&lt;0.5,3,-3)</f>
        <v>203</v>
      </c>
      <c r="I585" s="206">
        <f t="shared" ca="1" si="107"/>
        <v>81200000</v>
      </c>
      <c r="J585" s="206">
        <f t="shared" ca="1" si="108"/>
        <v>32000000</v>
      </c>
      <c r="K585" s="207">
        <f t="shared" si="101"/>
        <v>14000000</v>
      </c>
      <c r="L585" s="207">
        <f t="shared" si="102"/>
        <v>2000000</v>
      </c>
      <c r="M585" s="208">
        <f t="shared" ca="1" si="109"/>
        <v>33200000</v>
      </c>
      <c r="N585" s="208">
        <f t="shared" ca="1" si="110"/>
        <v>6972000</v>
      </c>
      <c r="O585" s="208">
        <f t="shared" ca="1" si="111"/>
        <v>26228000</v>
      </c>
      <c r="P585" s="208">
        <f t="shared" ca="1" si="112"/>
        <v>28228000</v>
      </c>
      <c r="Q585" s="209">
        <f t="shared" ca="1" si="113"/>
        <v>121669800.77061313</v>
      </c>
    </row>
    <row r="586" spans="1:17" x14ac:dyDescent="0.25">
      <c r="A586" s="112">
        <v>453</v>
      </c>
      <c r="B586" s="201">
        <f t="shared" ca="1" si="103"/>
        <v>2.0282920400519489E-2</v>
      </c>
      <c r="C586" s="201">
        <f t="shared" ca="1" si="103"/>
        <v>0.42797804894903413</v>
      </c>
      <c r="D586" s="201">
        <f t="shared" ca="1" si="103"/>
        <v>0.47057122183119438</v>
      </c>
      <c r="E586" s="202">
        <f t="shared" ca="1" si="104"/>
        <v>10000000</v>
      </c>
      <c r="F586" s="203">
        <f t="shared" ca="1" si="105"/>
        <v>0.03</v>
      </c>
      <c r="G586" s="204">
        <f t="shared" ca="1" si="106"/>
        <v>300000</v>
      </c>
      <c r="H586" s="205">
        <f t="shared" ca="1" si="114"/>
        <v>203</v>
      </c>
      <c r="I586" s="206">
        <f t="shared" ca="1" si="107"/>
        <v>60900000</v>
      </c>
      <c r="J586" s="206">
        <f t="shared" ca="1" si="108"/>
        <v>24000000</v>
      </c>
      <c r="K586" s="207">
        <f t="shared" si="101"/>
        <v>14000000</v>
      </c>
      <c r="L586" s="207">
        <f t="shared" si="102"/>
        <v>2000000</v>
      </c>
      <c r="M586" s="208">
        <f t="shared" ca="1" si="109"/>
        <v>20900000</v>
      </c>
      <c r="N586" s="208">
        <f t="shared" ca="1" si="110"/>
        <v>4389000</v>
      </c>
      <c r="O586" s="208">
        <f t="shared" ca="1" si="111"/>
        <v>16511000</v>
      </c>
      <c r="P586" s="208">
        <f t="shared" ca="1" si="112"/>
        <v>18511000</v>
      </c>
      <c r="Q586" s="209">
        <f t="shared" ca="1" si="113"/>
        <v>72902426.033187628</v>
      </c>
    </row>
    <row r="587" spans="1:17" x14ac:dyDescent="0.25">
      <c r="A587" s="112">
        <v>454</v>
      </c>
      <c r="B587" s="201">
        <f t="shared" ca="1" si="103"/>
        <v>0.9345087052119968</v>
      </c>
      <c r="C587" s="201">
        <f t="shared" ca="1" si="103"/>
        <v>0.89912406323877403</v>
      </c>
      <c r="D587" s="201">
        <f t="shared" ca="1" si="103"/>
        <v>0.16519770698357861</v>
      </c>
      <c r="E587" s="202">
        <f t="shared" ca="1" si="104"/>
        <v>11000000</v>
      </c>
      <c r="F587" s="203">
        <f t="shared" ca="1" si="105"/>
        <v>0.05</v>
      </c>
      <c r="G587" s="204">
        <f t="shared" ca="1" si="106"/>
        <v>550000</v>
      </c>
      <c r="H587" s="205">
        <f t="shared" ca="1" si="114"/>
        <v>204</v>
      </c>
      <c r="I587" s="206">
        <f t="shared" ca="1" si="107"/>
        <v>112200000</v>
      </c>
      <c r="J587" s="206">
        <f t="shared" ca="1" si="108"/>
        <v>44000000</v>
      </c>
      <c r="K587" s="207">
        <f t="shared" si="101"/>
        <v>14000000</v>
      </c>
      <c r="L587" s="207">
        <f t="shared" si="102"/>
        <v>2000000</v>
      </c>
      <c r="M587" s="208">
        <f t="shared" ca="1" si="109"/>
        <v>52200000</v>
      </c>
      <c r="N587" s="208">
        <f t="shared" ca="1" si="110"/>
        <v>10962000</v>
      </c>
      <c r="O587" s="208">
        <f t="shared" ca="1" si="111"/>
        <v>41238000</v>
      </c>
      <c r="P587" s="208">
        <f t="shared" ca="1" si="112"/>
        <v>43238000</v>
      </c>
      <c r="Q587" s="209">
        <f t="shared" ca="1" si="113"/>
        <v>197001517.84468514</v>
      </c>
    </row>
    <row r="588" spans="1:17" x14ac:dyDescent="0.25">
      <c r="A588" s="112">
        <v>455</v>
      </c>
      <c r="B588" s="201">
        <f t="shared" ca="1" si="103"/>
        <v>0.8795745606127835</v>
      </c>
      <c r="C588" s="201">
        <f t="shared" ca="1" si="103"/>
        <v>0.67265137643060546</v>
      </c>
      <c r="D588" s="201">
        <f t="shared" ca="1" si="103"/>
        <v>0.936407215932891</v>
      </c>
      <c r="E588" s="202">
        <f t="shared" ca="1" si="104"/>
        <v>11000000</v>
      </c>
      <c r="F588" s="203">
        <f t="shared" ca="1" si="105"/>
        <v>0.04</v>
      </c>
      <c r="G588" s="204">
        <f t="shared" ca="1" si="106"/>
        <v>440000</v>
      </c>
      <c r="H588" s="205">
        <f t="shared" ca="1" si="114"/>
        <v>198</v>
      </c>
      <c r="I588" s="206">
        <f t="shared" ca="1" si="107"/>
        <v>87120000</v>
      </c>
      <c r="J588" s="206">
        <f t="shared" ca="1" si="108"/>
        <v>35200000</v>
      </c>
      <c r="K588" s="207">
        <f t="shared" si="101"/>
        <v>14000000</v>
      </c>
      <c r="L588" s="207">
        <f t="shared" si="102"/>
        <v>2000000</v>
      </c>
      <c r="M588" s="208">
        <f t="shared" ca="1" si="109"/>
        <v>35920000</v>
      </c>
      <c r="N588" s="208">
        <f t="shared" ca="1" si="110"/>
        <v>7543200</v>
      </c>
      <c r="O588" s="208">
        <f t="shared" ca="1" si="111"/>
        <v>28376800</v>
      </c>
      <c r="P588" s="208">
        <f t="shared" ca="1" si="112"/>
        <v>30376800</v>
      </c>
      <c r="Q588" s="209">
        <f t="shared" ca="1" si="113"/>
        <v>132454130.79384872</v>
      </c>
    </row>
    <row r="589" spans="1:17" x14ac:dyDescent="0.25">
      <c r="A589" s="112">
        <v>456</v>
      </c>
      <c r="B589" s="201">
        <f t="shared" ca="1" si="103"/>
        <v>0.7989256617221846</v>
      </c>
      <c r="C589" s="201">
        <f t="shared" ca="1" si="103"/>
        <v>0.86327712287935066</v>
      </c>
      <c r="D589" s="201">
        <f t="shared" ca="1" si="103"/>
        <v>0.69257282332422188</v>
      </c>
      <c r="E589" s="202">
        <f t="shared" ca="1" si="104"/>
        <v>10500000</v>
      </c>
      <c r="F589" s="203">
        <f t="shared" ca="1" si="105"/>
        <v>0.05</v>
      </c>
      <c r="G589" s="204">
        <f t="shared" ca="1" si="106"/>
        <v>525000</v>
      </c>
      <c r="H589" s="205">
        <f t="shared" ca="1" si="114"/>
        <v>197.5</v>
      </c>
      <c r="I589" s="206">
        <f t="shared" ca="1" si="107"/>
        <v>103687500</v>
      </c>
      <c r="J589" s="206">
        <f t="shared" ca="1" si="108"/>
        <v>42000000</v>
      </c>
      <c r="K589" s="207">
        <f t="shared" si="101"/>
        <v>14000000</v>
      </c>
      <c r="L589" s="207">
        <f t="shared" si="102"/>
        <v>2000000</v>
      </c>
      <c r="M589" s="208">
        <f t="shared" ca="1" si="109"/>
        <v>45687500</v>
      </c>
      <c r="N589" s="208">
        <f t="shared" ca="1" si="110"/>
        <v>9594375</v>
      </c>
      <c r="O589" s="208">
        <f t="shared" ca="1" si="111"/>
        <v>36093125</v>
      </c>
      <c r="P589" s="208">
        <f t="shared" ca="1" si="112"/>
        <v>38093125</v>
      </c>
      <c r="Q589" s="209">
        <f t="shared" ca="1" si="113"/>
        <v>171180580.61074334</v>
      </c>
    </row>
    <row r="590" spans="1:17" x14ac:dyDescent="0.25">
      <c r="A590" s="112">
        <v>457</v>
      </c>
      <c r="B590" s="201">
        <f t="shared" ca="1" si="103"/>
        <v>0.1575177899292266</v>
      </c>
      <c r="C590" s="201">
        <f t="shared" ca="1" si="103"/>
        <v>0.35344735155103513</v>
      </c>
      <c r="D590" s="201">
        <f t="shared" ca="1" si="103"/>
        <v>0.38203893117116527</v>
      </c>
      <c r="E590" s="202">
        <f t="shared" ca="1" si="104"/>
        <v>10000000</v>
      </c>
      <c r="F590" s="203">
        <f t="shared" ca="1" si="105"/>
        <v>0.03</v>
      </c>
      <c r="G590" s="204">
        <f t="shared" ca="1" si="106"/>
        <v>300000</v>
      </c>
      <c r="H590" s="205">
        <f t="shared" ca="1" si="114"/>
        <v>203</v>
      </c>
      <c r="I590" s="206">
        <f t="shared" ca="1" si="107"/>
        <v>60900000</v>
      </c>
      <c r="J590" s="206">
        <f t="shared" ca="1" si="108"/>
        <v>24000000</v>
      </c>
      <c r="K590" s="207">
        <f t="shared" si="101"/>
        <v>14000000</v>
      </c>
      <c r="L590" s="207">
        <f t="shared" si="102"/>
        <v>2000000</v>
      </c>
      <c r="M590" s="208">
        <f t="shared" ca="1" si="109"/>
        <v>20900000</v>
      </c>
      <c r="N590" s="208">
        <f t="shared" ca="1" si="110"/>
        <v>4389000</v>
      </c>
      <c r="O590" s="208">
        <f t="shared" ca="1" si="111"/>
        <v>16511000</v>
      </c>
      <c r="P590" s="208">
        <f t="shared" ca="1" si="112"/>
        <v>18511000</v>
      </c>
      <c r="Q590" s="209">
        <f t="shared" ca="1" si="113"/>
        <v>72902426.033187628</v>
      </c>
    </row>
    <row r="591" spans="1:17" x14ac:dyDescent="0.25">
      <c r="A591" s="112">
        <v>458</v>
      </c>
      <c r="B591" s="201">
        <f t="shared" ca="1" si="103"/>
        <v>0.48973719164717078</v>
      </c>
      <c r="C591" s="201">
        <f t="shared" ca="1" si="103"/>
        <v>0.17581548595683927</v>
      </c>
      <c r="D591" s="201">
        <f t="shared" ca="1" si="103"/>
        <v>0.5685530756710766</v>
      </c>
      <c r="E591" s="202">
        <f t="shared" ca="1" si="104"/>
        <v>10500000</v>
      </c>
      <c r="F591" s="203">
        <f t="shared" ca="1" si="105"/>
        <v>0.02</v>
      </c>
      <c r="G591" s="204">
        <f t="shared" ca="1" si="106"/>
        <v>210000</v>
      </c>
      <c r="H591" s="205">
        <f t="shared" ca="1" si="114"/>
        <v>197.5</v>
      </c>
      <c r="I591" s="206">
        <f t="shared" ca="1" si="107"/>
        <v>41475000</v>
      </c>
      <c r="J591" s="206">
        <f t="shared" ca="1" si="108"/>
        <v>16800000</v>
      </c>
      <c r="K591" s="207">
        <f t="shared" si="101"/>
        <v>14000000</v>
      </c>
      <c r="L591" s="207">
        <f t="shared" si="102"/>
        <v>2000000</v>
      </c>
      <c r="M591" s="208">
        <f t="shared" ca="1" si="109"/>
        <v>8675000</v>
      </c>
      <c r="N591" s="208">
        <f t="shared" ca="1" si="110"/>
        <v>1821750</v>
      </c>
      <c r="O591" s="208">
        <f t="shared" ca="1" si="111"/>
        <v>6853250</v>
      </c>
      <c r="P591" s="208">
        <f t="shared" ca="1" si="112"/>
        <v>8853250</v>
      </c>
      <c r="Q591" s="209">
        <f t="shared" ca="1" si="113"/>
        <v>24432413.336843953</v>
      </c>
    </row>
    <row r="592" spans="1:17" x14ac:dyDescent="0.25">
      <c r="A592" s="112">
        <v>459</v>
      </c>
      <c r="B592" s="201">
        <f t="shared" ca="1" si="103"/>
        <v>0.99261119421465005</v>
      </c>
      <c r="C592" s="201">
        <f t="shared" ca="1" si="103"/>
        <v>8.7394727991411902E-2</v>
      </c>
      <c r="D592" s="201">
        <f t="shared" ca="1" si="103"/>
        <v>0.36002410174468413</v>
      </c>
      <c r="E592" s="202">
        <f t="shared" ca="1" si="104"/>
        <v>11000000</v>
      </c>
      <c r="F592" s="203">
        <f t="shared" ca="1" si="105"/>
        <v>0.01</v>
      </c>
      <c r="G592" s="204">
        <f t="shared" ca="1" si="106"/>
        <v>110000</v>
      </c>
      <c r="H592" s="205">
        <f t="shared" ca="1" si="114"/>
        <v>204</v>
      </c>
      <c r="I592" s="206">
        <f t="shared" ca="1" si="107"/>
        <v>22440000</v>
      </c>
      <c r="J592" s="206">
        <f t="shared" ca="1" si="108"/>
        <v>8800000</v>
      </c>
      <c r="K592" s="207">
        <f t="shared" si="101"/>
        <v>14000000</v>
      </c>
      <c r="L592" s="207">
        <f t="shared" si="102"/>
        <v>2000000</v>
      </c>
      <c r="M592" s="208">
        <f t="shared" ca="1" si="109"/>
        <v>-2360000</v>
      </c>
      <c r="N592" s="208">
        <f t="shared" ca="1" si="110"/>
        <v>-495600</v>
      </c>
      <c r="O592" s="208">
        <f t="shared" ca="1" si="111"/>
        <v>-1864400</v>
      </c>
      <c r="P592" s="208">
        <f t="shared" ca="1" si="112"/>
        <v>135600</v>
      </c>
      <c r="Q592" s="209">
        <f t="shared" ca="1" si="113"/>
        <v>-19319454.974334165</v>
      </c>
    </row>
    <row r="593" spans="1:17" x14ac:dyDescent="0.25">
      <c r="A593" s="112">
        <v>460</v>
      </c>
      <c r="B593" s="201">
        <f t="shared" ca="1" si="103"/>
        <v>0.33380894416958151</v>
      </c>
      <c r="C593" s="201">
        <f t="shared" ca="1" si="103"/>
        <v>0.90617135599735865</v>
      </c>
      <c r="D593" s="201">
        <f t="shared" ca="1" si="103"/>
        <v>0.18892807433035352</v>
      </c>
      <c r="E593" s="202">
        <f t="shared" ca="1" si="104"/>
        <v>10500000</v>
      </c>
      <c r="F593" s="203">
        <f t="shared" ca="1" si="105"/>
        <v>0.05</v>
      </c>
      <c r="G593" s="204">
        <f t="shared" ca="1" si="106"/>
        <v>525000</v>
      </c>
      <c r="H593" s="205">
        <f t="shared" ca="1" si="114"/>
        <v>203.5</v>
      </c>
      <c r="I593" s="206">
        <f t="shared" ca="1" si="107"/>
        <v>106837500</v>
      </c>
      <c r="J593" s="206">
        <f t="shared" ca="1" si="108"/>
        <v>42000000</v>
      </c>
      <c r="K593" s="207">
        <f t="shared" si="101"/>
        <v>14000000</v>
      </c>
      <c r="L593" s="207">
        <f t="shared" si="102"/>
        <v>2000000</v>
      </c>
      <c r="M593" s="208">
        <f t="shared" ca="1" si="109"/>
        <v>48837500</v>
      </c>
      <c r="N593" s="208">
        <f t="shared" ca="1" si="110"/>
        <v>10255875</v>
      </c>
      <c r="O593" s="208">
        <f t="shared" ca="1" si="111"/>
        <v>38581625</v>
      </c>
      <c r="P593" s="208">
        <f t="shared" ca="1" si="112"/>
        <v>40581625</v>
      </c>
      <c r="Q593" s="209">
        <f t="shared" ca="1" si="113"/>
        <v>183669786.33618161</v>
      </c>
    </row>
    <row r="594" spans="1:17" x14ac:dyDescent="0.25">
      <c r="A594" s="112">
        <v>461</v>
      </c>
      <c r="B594" s="201">
        <f t="shared" ca="1" si="103"/>
        <v>0.38160942180944446</v>
      </c>
      <c r="C594" s="201">
        <f t="shared" ca="1" si="103"/>
        <v>0.24888896835083896</v>
      </c>
      <c r="D594" s="201">
        <f t="shared" ca="1" si="103"/>
        <v>0.26160061415225799</v>
      </c>
      <c r="E594" s="202">
        <f t="shared" ca="1" si="104"/>
        <v>10500000</v>
      </c>
      <c r="F594" s="203">
        <f t="shared" ca="1" si="105"/>
        <v>0.02</v>
      </c>
      <c r="G594" s="204">
        <f t="shared" ca="1" si="106"/>
        <v>210000</v>
      </c>
      <c r="H594" s="205">
        <f t="shared" ca="1" si="114"/>
        <v>203.5</v>
      </c>
      <c r="I594" s="206">
        <f t="shared" ca="1" si="107"/>
        <v>42735000</v>
      </c>
      <c r="J594" s="206">
        <f t="shared" ca="1" si="108"/>
        <v>16800000</v>
      </c>
      <c r="K594" s="207">
        <f t="shared" si="101"/>
        <v>14000000</v>
      </c>
      <c r="L594" s="207">
        <f t="shared" si="102"/>
        <v>2000000</v>
      </c>
      <c r="M594" s="208">
        <f t="shared" ca="1" si="109"/>
        <v>9935000</v>
      </c>
      <c r="N594" s="208">
        <f t="shared" ca="1" si="110"/>
        <v>2086350</v>
      </c>
      <c r="O594" s="208">
        <f t="shared" ca="1" si="111"/>
        <v>7848650</v>
      </c>
      <c r="P594" s="208">
        <f t="shared" ca="1" si="112"/>
        <v>9848650</v>
      </c>
      <c r="Q594" s="209">
        <f t="shared" ca="1" si="113"/>
        <v>29428095.627019241</v>
      </c>
    </row>
    <row r="595" spans="1:17" x14ac:dyDescent="0.25">
      <c r="A595" s="112">
        <v>462</v>
      </c>
      <c r="B595" s="201">
        <f t="shared" ca="1" si="103"/>
        <v>0.39725439401577078</v>
      </c>
      <c r="C595" s="201">
        <f t="shared" ca="1" si="103"/>
        <v>0.98865920760156234</v>
      </c>
      <c r="D595" s="201">
        <f t="shared" ca="1" si="103"/>
        <v>0.90905509316549782</v>
      </c>
      <c r="E595" s="202">
        <f t="shared" ca="1" si="104"/>
        <v>10500000</v>
      </c>
      <c r="F595" s="203">
        <f t="shared" ca="1" si="105"/>
        <v>0.08</v>
      </c>
      <c r="G595" s="204">
        <f t="shared" ca="1" si="106"/>
        <v>840000</v>
      </c>
      <c r="H595" s="205">
        <f t="shared" ca="1" si="114"/>
        <v>197.5</v>
      </c>
      <c r="I595" s="206">
        <f t="shared" ca="1" si="107"/>
        <v>165900000</v>
      </c>
      <c r="J595" s="206">
        <f t="shared" ca="1" si="108"/>
        <v>67200000</v>
      </c>
      <c r="K595" s="207">
        <f t="shared" si="101"/>
        <v>14000000</v>
      </c>
      <c r="L595" s="207">
        <f t="shared" si="102"/>
        <v>2000000</v>
      </c>
      <c r="M595" s="208">
        <f t="shared" ca="1" si="109"/>
        <v>82700000</v>
      </c>
      <c r="N595" s="208">
        <f t="shared" ca="1" si="110"/>
        <v>17367000</v>
      </c>
      <c r="O595" s="208">
        <f t="shared" ca="1" si="111"/>
        <v>65333000</v>
      </c>
      <c r="P595" s="208">
        <f t="shared" ca="1" si="112"/>
        <v>67333000</v>
      </c>
      <c r="Q595" s="209">
        <f t="shared" ca="1" si="113"/>
        <v>317928747.88464278</v>
      </c>
    </row>
    <row r="596" spans="1:17" x14ac:dyDescent="0.25">
      <c r="A596" s="112">
        <v>463</v>
      </c>
      <c r="B596" s="201">
        <f t="shared" ca="1" si="103"/>
        <v>0.46283705766512195</v>
      </c>
      <c r="C596" s="201">
        <f t="shared" ca="1" si="103"/>
        <v>0.86822550462878723</v>
      </c>
      <c r="D596" s="201">
        <f t="shared" ca="1" si="103"/>
        <v>0.71650635481475433</v>
      </c>
      <c r="E596" s="202">
        <f t="shared" ca="1" si="104"/>
        <v>10500000</v>
      </c>
      <c r="F596" s="203">
        <f t="shared" ca="1" si="105"/>
        <v>0.05</v>
      </c>
      <c r="G596" s="204">
        <f t="shared" ca="1" si="106"/>
        <v>525000</v>
      </c>
      <c r="H596" s="205">
        <f t="shared" ca="1" si="114"/>
        <v>197.5</v>
      </c>
      <c r="I596" s="206">
        <f t="shared" ca="1" si="107"/>
        <v>103687500</v>
      </c>
      <c r="J596" s="206">
        <f t="shared" ca="1" si="108"/>
        <v>42000000</v>
      </c>
      <c r="K596" s="207">
        <f t="shared" si="101"/>
        <v>14000000</v>
      </c>
      <c r="L596" s="207">
        <f t="shared" si="102"/>
        <v>2000000</v>
      </c>
      <c r="M596" s="208">
        <f t="shared" ca="1" si="109"/>
        <v>45687500</v>
      </c>
      <c r="N596" s="208">
        <f t="shared" ca="1" si="110"/>
        <v>9594375</v>
      </c>
      <c r="O596" s="208">
        <f t="shared" ca="1" si="111"/>
        <v>36093125</v>
      </c>
      <c r="P596" s="208">
        <f t="shared" ca="1" si="112"/>
        <v>38093125</v>
      </c>
      <c r="Q596" s="209">
        <f t="shared" ca="1" si="113"/>
        <v>171180580.61074334</v>
      </c>
    </row>
    <row r="597" spans="1:17" x14ac:dyDescent="0.25">
      <c r="A597" s="112">
        <v>464</v>
      </c>
      <c r="B597" s="201">
        <f t="shared" ca="1" si="103"/>
        <v>0.6165915007468783</v>
      </c>
      <c r="C597" s="201">
        <f t="shared" ca="1" si="103"/>
        <v>0.48065569912935402</v>
      </c>
      <c r="D597" s="201">
        <f t="shared" ca="1" si="103"/>
        <v>0.36444479829506282</v>
      </c>
      <c r="E597" s="202">
        <f t="shared" ca="1" si="104"/>
        <v>10500000</v>
      </c>
      <c r="F597" s="203">
        <f t="shared" ca="1" si="105"/>
        <v>0.03</v>
      </c>
      <c r="G597" s="204">
        <f t="shared" ca="1" si="106"/>
        <v>315000</v>
      </c>
      <c r="H597" s="205">
        <f t="shared" ca="1" si="114"/>
        <v>203.5</v>
      </c>
      <c r="I597" s="206">
        <f t="shared" ca="1" si="107"/>
        <v>64102500</v>
      </c>
      <c r="J597" s="206">
        <f t="shared" ca="1" si="108"/>
        <v>25200000</v>
      </c>
      <c r="K597" s="207">
        <f t="shared" si="101"/>
        <v>14000000</v>
      </c>
      <c r="L597" s="207">
        <f t="shared" si="102"/>
        <v>2000000</v>
      </c>
      <c r="M597" s="208">
        <f t="shared" ca="1" si="109"/>
        <v>22902500</v>
      </c>
      <c r="N597" s="208">
        <f t="shared" ca="1" si="110"/>
        <v>4809525</v>
      </c>
      <c r="O597" s="208">
        <f t="shared" ca="1" si="111"/>
        <v>18092975</v>
      </c>
      <c r="P597" s="208">
        <f t="shared" ca="1" si="112"/>
        <v>20092975</v>
      </c>
      <c r="Q597" s="209">
        <f t="shared" ca="1" si="113"/>
        <v>80841992.53007336</v>
      </c>
    </row>
    <row r="598" spans="1:17" x14ac:dyDescent="0.25">
      <c r="A598" s="112">
        <v>465</v>
      </c>
      <c r="B598" s="201">
        <f t="shared" ca="1" si="103"/>
        <v>0.84945092494041918</v>
      </c>
      <c r="C598" s="201">
        <f t="shared" ca="1" si="103"/>
        <v>0.16382194615843415</v>
      </c>
      <c r="D598" s="201">
        <f t="shared" ca="1" si="103"/>
        <v>0.90545669967258569</v>
      </c>
      <c r="E598" s="202">
        <f t="shared" ca="1" si="104"/>
        <v>11000000</v>
      </c>
      <c r="F598" s="203">
        <f t="shared" ca="1" si="105"/>
        <v>0.02</v>
      </c>
      <c r="G598" s="204">
        <f t="shared" ca="1" si="106"/>
        <v>220000</v>
      </c>
      <c r="H598" s="205">
        <f t="shared" ca="1" si="114"/>
        <v>198</v>
      </c>
      <c r="I598" s="206">
        <f t="shared" ca="1" si="107"/>
        <v>43560000</v>
      </c>
      <c r="J598" s="206">
        <f t="shared" ca="1" si="108"/>
        <v>17600000</v>
      </c>
      <c r="K598" s="207">
        <f t="shared" si="101"/>
        <v>14000000</v>
      </c>
      <c r="L598" s="207">
        <f t="shared" si="102"/>
        <v>2000000</v>
      </c>
      <c r="M598" s="208">
        <f t="shared" ca="1" si="109"/>
        <v>9960000</v>
      </c>
      <c r="N598" s="208">
        <f t="shared" ca="1" si="110"/>
        <v>2091600</v>
      </c>
      <c r="O598" s="208">
        <f t="shared" ca="1" si="111"/>
        <v>7868400</v>
      </c>
      <c r="P598" s="208">
        <f t="shared" ca="1" si="112"/>
        <v>9868400</v>
      </c>
      <c r="Q598" s="209">
        <f t="shared" ca="1" si="113"/>
        <v>29527216.307379864</v>
      </c>
    </row>
    <row r="599" spans="1:17" x14ac:dyDescent="0.25">
      <c r="A599" s="112">
        <v>466</v>
      </c>
      <c r="B599" s="201">
        <f t="shared" ca="1" si="103"/>
        <v>0.46422942406780621</v>
      </c>
      <c r="C599" s="201">
        <f t="shared" ca="1" si="103"/>
        <v>0.75297539798008195</v>
      </c>
      <c r="D599" s="201">
        <f t="shared" ca="1" si="103"/>
        <v>0.79468727102622749</v>
      </c>
      <c r="E599" s="202">
        <f t="shared" ca="1" si="104"/>
        <v>10500000</v>
      </c>
      <c r="F599" s="203">
        <f t="shared" ca="1" si="105"/>
        <v>0.04</v>
      </c>
      <c r="G599" s="204">
        <f t="shared" ca="1" si="106"/>
        <v>420000</v>
      </c>
      <c r="H599" s="205">
        <f t="shared" ca="1" si="114"/>
        <v>197.5</v>
      </c>
      <c r="I599" s="206">
        <f t="shared" ca="1" si="107"/>
        <v>82950000</v>
      </c>
      <c r="J599" s="206">
        <f t="shared" ca="1" si="108"/>
        <v>33600000</v>
      </c>
      <c r="K599" s="207">
        <f t="shared" si="101"/>
        <v>14000000</v>
      </c>
      <c r="L599" s="207">
        <f t="shared" si="102"/>
        <v>2000000</v>
      </c>
      <c r="M599" s="208">
        <f t="shared" ca="1" si="109"/>
        <v>33350000</v>
      </c>
      <c r="N599" s="208">
        <f t="shared" ca="1" si="110"/>
        <v>7003500</v>
      </c>
      <c r="O599" s="208">
        <f t="shared" ca="1" si="111"/>
        <v>26346500</v>
      </c>
      <c r="P599" s="208">
        <f t="shared" ca="1" si="112"/>
        <v>28346500</v>
      </c>
      <c r="Q599" s="209">
        <f t="shared" ca="1" si="113"/>
        <v>122264524.85277689</v>
      </c>
    </row>
    <row r="600" spans="1:17" x14ac:dyDescent="0.25">
      <c r="A600" s="112">
        <v>467</v>
      </c>
      <c r="B600" s="201">
        <f t="shared" ca="1" si="103"/>
        <v>0.99247824998339251</v>
      </c>
      <c r="C600" s="201">
        <f t="shared" ca="1" si="103"/>
        <v>0.86799042706859642</v>
      </c>
      <c r="D600" s="201">
        <f t="shared" ca="1" si="103"/>
        <v>8.2777933848272367E-2</v>
      </c>
      <c r="E600" s="202">
        <f t="shared" ca="1" si="104"/>
        <v>11000000</v>
      </c>
      <c r="F600" s="203">
        <f t="shared" ca="1" si="105"/>
        <v>0.05</v>
      </c>
      <c r="G600" s="204">
        <f t="shared" ca="1" si="106"/>
        <v>550000</v>
      </c>
      <c r="H600" s="205">
        <f t="shared" ca="1" si="114"/>
        <v>204</v>
      </c>
      <c r="I600" s="206">
        <f t="shared" ca="1" si="107"/>
        <v>112200000</v>
      </c>
      <c r="J600" s="206">
        <f t="shared" ca="1" si="108"/>
        <v>44000000</v>
      </c>
      <c r="K600" s="207">
        <f t="shared" si="101"/>
        <v>14000000</v>
      </c>
      <c r="L600" s="207">
        <f t="shared" si="102"/>
        <v>2000000</v>
      </c>
      <c r="M600" s="208">
        <f t="shared" ca="1" si="109"/>
        <v>52200000</v>
      </c>
      <c r="N600" s="208">
        <f t="shared" ca="1" si="110"/>
        <v>10962000</v>
      </c>
      <c r="O600" s="208">
        <f t="shared" ca="1" si="111"/>
        <v>41238000</v>
      </c>
      <c r="P600" s="208">
        <f t="shared" ca="1" si="112"/>
        <v>43238000</v>
      </c>
      <c r="Q600" s="209">
        <f t="shared" ca="1" si="113"/>
        <v>197001517.84468514</v>
      </c>
    </row>
    <row r="601" spans="1:17" x14ac:dyDescent="0.25">
      <c r="A601" s="112">
        <v>468</v>
      </c>
      <c r="B601" s="201">
        <f t="shared" ca="1" si="103"/>
        <v>0.15039364680230671</v>
      </c>
      <c r="C601" s="201">
        <f t="shared" ca="1" si="103"/>
        <v>0.25968118170801224</v>
      </c>
      <c r="D601" s="201">
        <f t="shared" ca="1" si="103"/>
        <v>0.68234803435970026</v>
      </c>
      <c r="E601" s="202">
        <f t="shared" ca="1" si="104"/>
        <v>10000000</v>
      </c>
      <c r="F601" s="203">
        <f t="shared" ca="1" si="105"/>
        <v>0.02</v>
      </c>
      <c r="G601" s="204">
        <f t="shared" ca="1" si="106"/>
        <v>200000</v>
      </c>
      <c r="H601" s="205">
        <f t="shared" ca="1" si="114"/>
        <v>197</v>
      </c>
      <c r="I601" s="206">
        <f t="shared" ca="1" si="107"/>
        <v>39400000</v>
      </c>
      <c r="J601" s="206">
        <f t="shared" ca="1" si="108"/>
        <v>16000000</v>
      </c>
      <c r="K601" s="207">
        <f t="shared" si="101"/>
        <v>14000000</v>
      </c>
      <c r="L601" s="207">
        <f t="shared" si="102"/>
        <v>2000000</v>
      </c>
      <c r="M601" s="208">
        <f t="shared" ca="1" si="109"/>
        <v>7400000</v>
      </c>
      <c r="N601" s="208">
        <f t="shared" ca="1" si="110"/>
        <v>1554000</v>
      </c>
      <c r="O601" s="208">
        <f t="shared" ca="1" si="111"/>
        <v>5846000</v>
      </c>
      <c r="P601" s="208">
        <f t="shared" ca="1" si="112"/>
        <v>7846000</v>
      </c>
      <c r="Q601" s="209">
        <f t="shared" ca="1" si="113"/>
        <v>19377258.638452277</v>
      </c>
    </row>
    <row r="602" spans="1:17" x14ac:dyDescent="0.25">
      <c r="A602" s="112">
        <v>469</v>
      </c>
      <c r="B602" s="201">
        <f t="shared" ca="1" si="103"/>
        <v>0.61180804150927659</v>
      </c>
      <c r="C602" s="201">
        <f t="shared" ca="1" si="103"/>
        <v>0.38368869055546717</v>
      </c>
      <c r="D602" s="201">
        <f t="shared" ca="1" si="103"/>
        <v>0.36921902038849963</v>
      </c>
      <c r="E602" s="202">
        <f t="shared" ca="1" si="104"/>
        <v>10500000</v>
      </c>
      <c r="F602" s="203">
        <f t="shared" ca="1" si="105"/>
        <v>0.03</v>
      </c>
      <c r="G602" s="204">
        <f t="shared" ca="1" si="106"/>
        <v>315000</v>
      </c>
      <c r="H602" s="205">
        <f t="shared" ca="1" si="114"/>
        <v>203.5</v>
      </c>
      <c r="I602" s="206">
        <f t="shared" ca="1" si="107"/>
        <v>64102500</v>
      </c>
      <c r="J602" s="206">
        <f t="shared" ca="1" si="108"/>
        <v>25200000</v>
      </c>
      <c r="K602" s="207">
        <f t="shared" si="101"/>
        <v>14000000</v>
      </c>
      <c r="L602" s="207">
        <f t="shared" si="102"/>
        <v>2000000</v>
      </c>
      <c r="M602" s="208">
        <f t="shared" ca="1" si="109"/>
        <v>22902500</v>
      </c>
      <c r="N602" s="208">
        <f t="shared" ca="1" si="110"/>
        <v>4809525</v>
      </c>
      <c r="O602" s="208">
        <f t="shared" ca="1" si="111"/>
        <v>18092975</v>
      </c>
      <c r="P602" s="208">
        <f t="shared" ca="1" si="112"/>
        <v>20092975</v>
      </c>
      <c r="Q602" s="209">
        <f t="shared" ca="1" si="113"/>
        <v>80841992.53007336</v>
      </c>
    </row>
    <row r="603" spans="1:17" x14ac:dyDescent="0.25">
      <c r="A603" s="112">
        <v>470</v>
      </c>
      <c r="B603" s="201">
        <f t="shared" ca="1" si="103"/>
        <v>0.29795102960894237</v>
      </c>
      <c r="C603" s="201">
        <f t="shared" ca="1" si="103"/>
        <v>0.20489866715069716</v>
      </c>
      <c r="D603" s="201">
        <f t="shared" ca="1" si="103"/>
        <v>0.85099298901351361</v>
      </c>
      <c r="E603" s="202">
        <f t="shared" ca="1" si="104"/>
        <v>10500000</v>
      </c>
      <c r="F603" s="203">
        <f t="shared" ca="1" si="105"/>
        <v>0.02</v>
      </c>
      <c r="G603" s="204">
        <f t="shared" ca="1" si="106"/>
        <v>210000</v>
      </c>
      <c r="H603" s="205">
        <f t="shared" ca="1" si="114"/>
        <v>197.5</v>
      </c>
      <c r="I603" s="206">
        <f t="shared" ca="1" si="107"/>
        <v>41475000</v>
      </c>
      <c r="J603" s="206">
        <f t="shared" ca="1" si="108"/>
        <v>16800000</v>
      </c>
      <c r="K603" s="207">
        <f t="shared" si="101"/>
        <v>14000000</v>
      </c>
      <c r="L603" s="207">
        <f t="shared" si="102"/>
        <v>2000000</v>
      </c>
      <c r="M603" s="208">
        <f t="shared" ca="1" si="109"/>
        <v>8675000</v>
      </c>
      <c r="N603" s="208">
        <f t="shared" ca="1" si="110"/>
        <v>1821750</v>
      </c>
      <c r="O603" s="208">
        <f t="shared" ca="1" si="111"/>
        <v>6853250</v>
      </c>
      <c r="P603" s="208">
        <f t="shared" ca="1" si="112"/>
        <v>8853250</v>
      </c>
      <c r="Q603" s="209">
        <f t="shared" ca="1" si="113"/>
        <v>24432413.336843953</v>
      </c>
    </row>
    <row r="604" spans="1:17" x14ac:dyDescent="0.25">
      <c r="A604" s="112">
        <v>471</v>
      </c>
      <c r="B604" s="201">
        <f t="shared" ca="1" si="103"/>
        <v>0.84556906514876184</v>
      </c>
      <c r="C604" s="201">
        <f t="shared" ca="1" si="103"/>
        <v>0.87694088958193062</v>
      </c>
      <c r="D604" s="201">
        <f t="shared" ca="1" si="103"/>
        <v>0.64643800515958727</v>
      </c>
      <c r="E604" s="202">
        <f t="shared" ca="1" si="104"/>
        <v>11000000</v>
      </c>
      <c r="F604" s="203">
        <f t="shared" ca="1" si="105"/>
        <v>0.05</v>
      </c>
      <c r="G604" s="204">
        <f t="shared" ca="1" si="106"/>
        <v>550000</v>
      </c>
      <c r="H604" s="205">
        <f t="shared" ca="1" si="114"/>
        <v>198</v>
      </c>
      <c r="I604" s="206">
        <f t="shared" ca="1" si="107"/>
        <v>108900000</v>
      </c>
      <c r="J604" s="206">
        <f t="shared" ca="1" si="108"/>
        <v>44000000</v>
      </c>
      <c r="K604" s="207">
        <f t="shared" si="101"/>
        <v>14000000</v>
      </c>
      <c r="L604" s="207">
        <f t="shared" si="102"/>
        <v>2000000</v>
      </c>
      <c r="M604" s="208">
        <f t="shared" ca="1" si="109"/>
        <v>48900000</v>
      </c>
      <c r="N604" s="208">
        <f t="shared" ca="1" si="110"/>
        <v>10269000</v>
      </c>
      <c r="O604" s="208">
        <f t="shared" ca="1" si="111"/>
        <v>38631000</v>
      </c>
      <c r="P604" s="208">
        <f t="shared" ca="1" si="112"/>
        <v>40631000</v>
      </c>
      <c r="Q604" s="209">
        <f t="shared" ca="1" si="113"/>
        <v>183917588.03708315</v>
      </c>
    </row>
    <row r="605" spans="1:17" x14ac:dyDescent="0.25">
      <c r="A605" s="112">
        <v>472</v>
      </c>
      <c r="B605" s="201">
        <f t="shared" ca="1" si="103"/>
        <v>0.70452234077128972</v>
      </c>
      <c r="C605" s="201">
        <f t="shared" ca="1" si="103"/>
        <v>0.41469189748141311</v>
      </c>
      <c r="D605" s="201">
        <f t="shared" ca="1" si="103"/>
        <v>0.26949458640244728</v>
      </c>
      <c r="E605" s="202">
        <f t="shared" ca="1" si="104"/>
        <v>10500000</v>
      </c>
      <c r="F605" s="203">
        <f t="shared" ca="1" si="105"/>
        <v>0.03</v>
      </c>
      <c r="G605" s="204">
        <f t="shared" ca="1" si="106"/>
        <v>315000</v>
      </c>
      <c r="H605" s="205">
        <f t="shared" ca="1" si="114"/>
        <v>203.5</v>
      </c>
      <c r="I605" s="206">
        <f t="shared" ca="1" si="107"/>
        <v>64102500</v>
      </c>
      <c r="J605" s="206">
        <f t="shared" ca="1" si="108"/>
        <v>25200000</v>
      </c>
      <c r="K605" s="207">
        <f t="shared" si="101"/>
        <v>14000000</v>
      </c>
      <c r="L605" s="207">
        <f t="shared" si="102"/>
        <v>2000000</v>
      </c>
      <c r="M605" s="208">
        <f t="shared" ca="1" si="109"/>
        <v>22902500</v>
      </c>
      <c r="N605" s="208">
        <f t="shared" ca="1" si="110"/>
        <v>4809525</v>
      </c>
      <c r="O605" s="208">
        <f t="shared" ca="1" si="111"/>
        <v>18092975</v>
      </c>
      <c r="P605" s="208">
        <f t="shared" ca="1" si="112"/>
        <v>20092975</v>
      </c>
      <c r="Q605" s="209">
        <f t="shared" ca="1" si="113"/>
        <v>80841992.53007336</v>
      </c>
    </row>
    <row r="606" spans="1:17" x14ac:dyDescent="0.25">
      <c r="A606" s="112">
        <v>473</v>
      </c>
      <c r="B606" s="201">
        <f t="shared" ca="1" si="103"/>
        <v>0.61501064849522946</v>
      </c>
      <c r="C606" s="201">
        <f t="shared" ca="1" si="103"/>
        <v>0.75972395681356253</v>
      </c>
      <c r="D606" s="201">
        <f t="shared" ca="1" si="103"/>
        <v>0.20699624120573623</v>
      </c>
      <c r="E606" s="202">
        <f t="shared" ca="1" si="104"/>
        <v>10500000</v>
      </c>
      <c r="F606" s="203">
        <f t="shared" ca="1" si="105"/>
        <v>0.04</v>
      </c>
      <c r="G606" s="204">
        <f t="shared" ca="1" si="106"/>
        <v>420000</v>
      </c>
      <c r="H606" s="205">
        <f t="shared" ca="1" si="114"/>
        <v>203.5</v>
      </c>
      <c r="I606" s="206">
        <f t="shared" ca="1" si="107"/>
        <v>85470000</v>
      </c>
      <c r="J606" s="206">
        <f t="shared" ca="1" si="108"/>
        <v>33600000</v>
      </c>
      <c r="K606" s="207">
        <f t="shared" si="101"/>
        <v>14000000</v>
      </c>
      <c r="L606" s="207">
        <f t="shared" si="102"/>
        <v>2000000</v>
      </c>
      <c r="M606" s="208">
        <f t="shared" ca="1" si="109"/>
        <v>35870000</v>
      </c>
      <c r="N606" s="208">
        <f t="shared" ca="1" si="110"/>
        <v>7532700</v>
      </c>
      <c r="O606" s="208">
        <f t="shared" ca="1" si="111"/>
        <v>28337300</v>
      </c>
      <c r="P606" s="208">
        <f t="shared" ca="1" si="112"/>
        <v>30337300</v>
      </c>
      <c r="Q606" s="209">
        <f t="shared" ca="1" si="113"/>
        <v>132255889.43312746</v>
      </c>
    </row>
    <row r="607" spans="1:17" x14ac:dyDescent="0.25">
      <c r="A607" s="112">
        <v>474</v>
      </c>
      <c r="B607" s="201">
        <f t="shared" ca="1" si="103"/>
        <v>0.9134802557622772</v>
      </c>
      <c r="C607" s="201">
        <f t="shared" ca="1" si="103"/>
        <v>0.76598392289084494</v>
      </c>
      <c r="D607" s="201">
        <f t="shared" ca="1" si="103"/>
        <v>0.44308079177641169</v>
      </c>
      <c r="E607" s="202">
        <f t="shared" ca="1" si="104"/>
        <v>11000000</v>
      </c>
      <c r="F607" s="203">
        <f t="shared" ca="1" si="105"/>
        <v>0.04</v>
      </c>
      <c r="G607" s="204">
        <f t="shared" ca="1" si="106"/>
        <v>440000</v>
      </c>
      <c r="H607" s="205">
        <f t="shared" ca="1" si="114"/>
        <v>204</v>
      </c>
      <c r="I607" s="206">
        <f t="shared" ca="1" si="107"/>
        <v>89760000</v>
      </c>
      <c r="J607" s="206">
        <f t="shared" ca="1" si="108"/>
        <v>35200000</v>
      </c>
      <c r="K607" s="207">
        <f t="shared" si="101"/>
        <v>14000000</v>
      </c>
      <c r="L607" s="207">
        <f t="shared" si="102"/>
        <v>2000000</v>
      </c>
      <c r="M607" s="208">
        <f t="shared" ca="1" si="109"/>
        <v>38560000</v>
      </c>
      <c r="N607" s="208">
        <f t="shared" ca="1" si="110"/>
        <v>8097600</v>
      </c>
      <c r="O607" s="208">
        <f t="shared" ca="1" si="111"/>
        <v>30462400</v>
      </c>
      <c r="P607" s="208">
        <f t="shared" ca="1" si="112"/>
        <v>32462400</v>
      </c>
      <c r="Q607" s="209">
        <f t="shared" ca="1" si="113"/>
        <v>142921274.63993031</v>
      </c>
    </row>
    <row r="608" spans="1:17" x14ac:dyDescent="0.25">
      <c r="A608" s="112">
        <v>475</v>
      </c>
      <c r="B608" s="201">
        <f t="shared" ca="1" si="103"/>
        <v>0.5592461011623665</v>
      </c>
      <c r="C608" s="201">
        <f t="shared" ca="1" si="103"/>
        <v>0.53006272273415389</v>
      </c>
      <c r="D608" s="201">
        <f t="shared" ca="1" si="103"/>
        <v>0.79669321981004038</v>
      </c>
      <c r="E608" s="202">
        <f t="shared" ca="1" si="104"/>
        <v>10500000</v>
      </c>
      <c r="F608" s="203">
        <f t="shared" ca="1" si="105"/>
        <v>0.03</v>
      </c>
      <c r="G608" s="204">
        <f t="shared" ca="1" si="106"/>
        <v>315000</v>
      </c>
      <c r="H608" s="205">
        <f t="shared" ca="1" si="114"/>
        <v>197.5</v>
      </c>
      <c r="I608" s="206">
        <f t="shared" ca="1" si="107"/>
        <v>62212500</v>
      </c>
      <c r="J608" s="206">
        <f t="shared" ca="1" si="108"/>
        <v>25200000</v>
      </c>
      <c r="K608" s="207">
        <f t="shared" si="101"/>
        <v>14000000</v>
      </c>
      <c r="L608" s="207">
        <f t="shared" si="102"/>
        <v>2000000</v>
      </c>
      <c r="M608" s="208">
        <f t="shared" ca="1" si="109"/>
        <v>21012500</v>
      </c>
      <c r="N608" s="208">
        <f t="shared" ca="1" si="110"/>
        <v>4412625</v>
      </c>
      <c r="O608" s="208">
        <f t="shared" ca="1" si="111"/>
        <v>16599875</v>
      </c>
      <c r="P608" s="208">
        <f t="shared" ca="1" si="112"/>
        <v>18599875</v>
      </c>
      <c r="Q608" s="209">
        <f t="shared" ca="1" si="113"/>
        <v>73348469.094810411</v>
      </c>
    </row>
    <row r="609" spans="1:17" x14ac:dyDescent="0.25">
      <c r="A609" s="112">
        <v>476</v>
      </c>
      <c r="B609" s="201">
        <f t="shared" ca="1" si="103"/>
        <v>0.78387795497789792</v>
      </c>
      <c r="C609" s="201">
        <f t="shared" ca="1" si="103"/>
        <v>1.243082009599461E-2</v>
      </c>
      <c r="D609" s="201">
        <f t="shared" ca="1" si="103"/>
        <v>0.22994113841537189</v>
      </c>
      <c r="E609" s="202">
        <f t="shared" ca="1" si="104"/>
        <v>10500000</v>
      </c>
      <c r="F609" s="203">
        <f t="shared" ca="1" si="105"/>
        <v>0.01</v>
      </c>
      <c r="G609" s="204">
        <f t="shared" ca="1" si="106"/>
        <v>105000</v>
      </c>
      <c r="H609" s="205">
        <f t="shared" ca="1" si="114"/>
        <v>203.5</v>
      </c>
      <c r="I609" s="206">
        <f t="shared" ca="1" si="107"/>
        <v>21367500</v>
      </c>
      <c r="J609" s="206">
        <f t="shared" ca="1" si="108"/>
        <v>8400000</v>
      </c>
      <c r="K609" s="207">
        <f t="shared" si="101"/>
        <v>14000000</v>
      </c>
      <c r="L609" s="207">
        <f t="shared" si="102"/>
        <v>2000000</v>
      </c>
      <c r="M609" s="208">
        <f t="shared" ca="1" si="109"/>
        <v>-3032500</v>
      </c>
      <c r="N609" s="208">
        <f t="shared" ca="1" si="110"/>
        <v>-636825</v>
      </c>
      <c r="O609" s="208">
        <f t="shared" ca="1" si="111"/>
        <v>-2395675</v>
      </c>
      <c r="P609" s="208">
        <f t="shared" ca="1" si="112"/>
        <v>-395675</v>
      </c>
      <c r="Q609" s="209">
        <f t="shared" ca="1" si="113"/>
        <v>-21985801.276034873</v>
      </c>
    </row>
    <row r="610" spans="1:17" x14ac:dyDescent="0.25">
      <c r="A610" s="112">
        <v>477</v>
      </c>
      <c r="B610" s="201">
        <f t="shared" ca="1" si="103"/>
        <v>0.36188461075982048</v>
      </c>
      <c r="C610" s="201">
        <f t="shared" ca="1" si="103"/>
        <v>0.85673198554990115</v>
      </c>
      <c r="D610" s="201">
        <f t="shared" ca="1" si="103"/>
        <v>0.98790113809762936</v>
      </c>
      <c r="E610" s="202">
        <f t="shared" ca="1" si="104"/>
        <v>10500000</v>
      </c>
      <c r="F610" s="203">
        <f t="shared" ca="1" si="105"/>
        <v>0.05</v>
      </c>
      <c r="G610" s="204">
        <f t="shared" ca="1" si="106"/>
        <v>525000</v>
      </c>
      <c r="H610" s="205">
        <f t="shared" ca="1" si="114"/>
        <v>197.5</v>
      </c>
      <c r="I610" s="206">
        <f t="shared" ca="1" si="107"/>
        <v>103687500</v>
      </c>
      <c r="J610" s="206">
        <f t="shared" ca="1" si="108"/>
        <v>42000000</v>
      </c>
      <c r="K610" s="207">
        <f t="shared" si="101"/>
        <v>14000000</v>
      </c>
      <c r="L610" s="207">
        <f t="shared" si="102"/>
        <v>2000000</v>
      </c>
      <c r="M610" s="208">
        <f t="shared" ca="1" si="109"/>
        <v>45687500</v>
      </c>
      <c r="N610" s="208">
        <f t="shared" ca="1" si="110"/>
        <v>9594375</v>
      </c>
      <c r="O610" s="208">
        <f t="shared" ca="1" si="111"/>
        <v>36093125</v>
      </c>
      <c r="P610" s="208">
        <f t="shared" ca="1" si="112"/>
        <v>38093125</v>
      </c>
      <c r="Q610" s="209">
        <f t="shared" ca="1" si="113"/>
        <v>171180580.61074334</v>
      </c>
    </row>
    <row r="611" spans="1:17" x14ac:dyDescent="0.25">
      <c r="A611" s="112">
        <v>478</v>
      </c>
      <c r="B611" s="201">
        <f t="shared" ca="1" si="103"/>
        <v>0.29463716039498566</v>
      </c>
      <c r="C611" s="201">
        <f t="shared" ca="1" si="103"/>
        <v>0.62111724147370384</v>
      </c>
      <c r="D611" s="201">
        <f t="shared" ca="1" si="103"/>
        <v>0.95924858255166257</v>
      </c>
      <c r="E611" s="202">
        <f t="shared" ca="1" si="104"/>
        <v>10500000</v>
      </c>
      <c r="F611" s="203">
        <f t="shared" ca="1" si="105"/>
        <v>0.04</v>
      </c>
      <c r="G611" s="204">
        <f t="shared" ca="1" si="106"/>
        <v>420000</v>
      </c>
      <c r="H611" s="205">
        <f t="shared" ca="1" si="114"/>
        <v>197.5</v>
      </c>
      <c r="I611" s="206">
        <f t="shared" ca="1" si="107"/>
        <v>82950000</v>
      </c>
      <c r="J611" s="206">
        <f t="shared" ca="1" si="108"/>
        <v>33600000</v>
      </c>
      <c r="K611" s="207">
        <f t="shared" si="101"/>
        <v>14000000</v>
      </c>
      <c r="L611" s="207">
        <f t="shared" si="102"/>
        <v>2000000</v>
      </c>
      <c r="M611" s="208">
        <f t="shared" ca="1" si="109"/>
        <v>33350000</v>
      </c>
      <c r="N611" s="208">
        <f t="shared" ca="1" si="110"/>
        <v>7003500</v>
      </c>
      <c r="O611" s="208">
        <f t="shared" ca="1" si="111"/>
        <v>26346500</v>
      </c>
      <c r="P611" s="208">
        <f t="shared" ca="1" si="112"/>
        <v>28346500</v>
      </c>
      <c r="Q611" s="209">
        <f t="shared" ca="1" si="113"/>
        <v>122264524.85277689</v>
      </c>
    </row>
    <row r="612" spans="1:17" x14ac:dyDescent="0.25">
      <c r="A612" s="112">
        <v>479</v>
      </c>
      <c r="B612" s="201">
        <f t="shared" ca="1" si="103"/>
        <v>0.18390071499171901</v>
      </c>
      <c r="C612" s="201">
        <f t="shared" ca="1" si="103"/>
        <v>0.79221398394687681</v>
      </c>
      <c r="D612" s="201">
        <f t="shared" ca="1" si="103"/>
        <v>0.67823047883544452</v>
      </c>
      <c r="E612" s="202">
        <f t="shared" ca="1" si="104"/>
        <v>10000000</v>
      </c>
      <c r="F612" s="203">
        <f t="shared" ca="1" si="105"/>
        <v>0.04</v>
      </c>
      <c r="G612" s="204">
        <f t="shared" ca="1" si="106"/>
        <v>400000</v>
      </c>
      <c r="H612" s="205">
        <f t="shared" ca="1" si="114"/>
        <v>197</v>
      </c>
      <c r="I612" s="206">
        <f t="shared" ca="1" si="107"/>
        <v>78800000</v>
      </c>
      <c r="J612" s="206">
        <f t="shared" ca="1" si="108"/>
        <v>32000000</v>
      </c>
      <c r="K612" s="207">
        <f t="shared" si="101"/>
        <v>14000000</v>
      </c>
      <c r="L612" s="207">
        <f t="shared" si="102"/>
        <v>2000000</v>
      </c>
      <c r="M612" s="208">
        <f t="shared" ca="1" si="109"/>
        <v>30800000</v>
      </c>
      <c r="N612" s="208">
        <f t="shared" ca="1" si="110"/>
        <v>6468000</v>
      </c>
      <c r="O612" s="208">
        <f t="shared" ca="1" si="111"/>
        <v>24332000</v>
      </c>
      <c r="P612" s="208">
        <f t="shared" ca="1" si="112"/>
        <v>26332000</v>
      </c>
      <c r="Q612" s="209">
        <f t="shared" ca="1" si="113"/>
        <v>112154215.45599353</v>
      </c>
    </row>
    <row r="613" spans="1:17" x14ac:dyDescent="0.25">
      <c r="A613" s="112">
        <v>480</v>
      </c>
      <c r="B613" s="201">
        <f t="shared" ca="1" si="103"/>
        <v>0.96010734320588642</v>
      </c>
      <c r="C613" s="201">
        <f t="shared" ca="1" si="103"/>
        <v>9.8940868425423489E-2</v>
      </c>
      <c r="D613" s="201">
        <f t="shared" ca="1" si="103"/>
        <v>0.25996868072481283</v>
      </c>
      <c r="E613" s="202">
        <f t="shared" ca="1" si="104"/>
        <v>11000000</v>
      </c>
      <c r="F613" s="203">
        <f t="shared" ca="1" si="105"/>
        <v>0.01</v>
      </c>
      <c r="G613" s="204">
        <f t="shared" ca="1" si="106"/>
        <v>110000</v>
      </c>
      <c r="H613" s="205">
        <f t="shared" ca="1" si="114"/>
        <v>204</v>
      </c>
      <c r="I613" s="206">
        <f t="shared" ca="1" si="107"/>
        <v>22440000</v>
      </c>
      <c r="J613" s="206">
        <f t="shared" ca="1" si="108"/>
        <v>8800000</v>
      </c>
      <c r="K613" s="207">
        <f t="shared" si="101"/>
        <v>14000000</v>
      </c>
      <c r="L613" s="207">
        <f t="shared" si="102"/>
        <v>2000000</v>
      </c>
      <c r="M613" s="208">
        <f t="shared" ca="1" si="109"/>
        <v>-2360000</v>
      </c>
      <c r="N613" s="208">
        <f t="shared" ca="1" si="110"/>
        <v>-495600</v>
      </c>
      <c r="O613" s="208">
        <f t="shared" ca="1" si="111"/>
        <v>-1864400</v>
      </c>
      <c r="P613" s="208">
        <f t="shared" ca="1" si="112"/>
        <v>135600</v>
      </c>
      <c r="Q613" s="209">
        <f t="shared" ca="1" si="113"/>
        <v>-19319454.974334165</v>
      </c>
    </row>
    <row r="614" spans="1:17" x14ac:dyDescent="0.25">
      <c r="A614" s="112">
        <v>481</v>
      </c>
      <c r="B614" s="201">
        <f t="shared" ca="1" si="103"/>
        <v>0.37223799928732548</v>
      </c>
      <c r="C614" s="201">
        <f t="shared" ca="1" si="103"/>
        <v>0.15222512359641394</v>
      </c>
      <c r="D614" s="201">
        <f t="shared" ca="1" si="103"/>
        <v>2.388321986003028E-2</v>
      </c>
      <c r="E614" s="202">
        <f t="shared" ca="1" si="104"/>
        <v>10500000</v>
      </c>
      <c r="F614" s="203">
        <f t="shared" ca="1" si="105"/>
        <v>0.02</v>
      </c>
      <c r="G614" s="204">
        <f t="shared" ca="1" si="106"/>
        <v>210000</v>
      </c>
      <c r="H614" s="205">
        <f t="shared" ca="1" si="114"/>
        <v>203.5</v>
      </c>
      <c r="I614" s="206">
        <f t="shared" ca="1" si="107"/>
        <v>42735000</v>
      </c>
      <c r="J614" s="206">
        <f t="shared" ca="1" si="108"/>
        <v>16800000</v>
      </c>
      <c r="K614" s="207">
        <f t="shared" si="101"/>
        <v>14000000</v>
      </c>
      <c r="L614" s="207">
        <f t="shared" si="102"/>
        <v>2000000</v>
      </c>
      <c r="M614" s="208">
        <f t="shared" ca="1" si="109"/>
        <v>9935000</v>
      </c>
      <c r="N614" s="208">
        <f t="shared" ca="1" si="110"/>
        <v>2086350</v>
      </c>
      <c r="O614" s="208">
        <f t="shared" ca="1" si="111"/>
        <v>7848650</v>
      </c>
      <c r="P614" s="208">
        <f t="shared" ca="1" si="112"/>
        <v>9848650</v>
      </c>
      <c r="Q614" s="209">
        <f t="shared" ca="1" si="113"/>
        <v>29428095.627019241</v>
      </c>
    </row>
    <row r="615" spans="1:17" x14ac:dyDescent="0.25">
      <c r="A615" s="112">
        <v>482</v>
      </c>
      <c r="B615" s="201">
        <f t="shared" ca="1" si="103"/>
        <v>0.33877947321348489</v>
      </c>
      <c r="C615" s="201">
        <f t="shared" ca="1" si="103"/>
        <v>0.16291098232665258</v>
      </c>
      <c r="D615" s="201">
        <f t="shared" ca="1" si="103"/>
        <v>0.52955837185784083</v>
      </c>
      <c r="E615" s="202">
        <f t="shared" ca="1" si="104"/>
        <v>10500000</v>
      </c>
      <c r="F615" s="203">
        <f t="shared" ca="1" si="105"/>
        <v>0.02</v>
      </c>
      <c r="G615" s="204">
        <f t="shared" ca="1" si="106"/>
        <v>210000</v>
      </c>
      <c r="H615" s="205">
        <f t="shared" ca="1" si="114"/>
        <v>197.5</v>
      </c>
      <c r="I615" s="206">
        <f t="shared" ca="1" si="107"/>
        <v>41475000</v>
      </c>
      <c r="J615" s="206">
        <f t="shared" ca="1" si="108"/>
        <v>16800000</v>
      </c>
      <c r="K615" s="207">
        <f t="shared" si="101"/>
        <v>14000000</v>
      </c>
      <c r="L615" s="207">
        <f t="shared" si="102"/>
        <v>2000000</v>
      </c>
      <c r="M615" s="208">
        <f t="shared" ca="1" si="109"/>
        <v>8675000</v>
      </c>
      <c r="N615" s="208">
        <f t="shared" ca="1" si="110"/>
        <v>1821750</v>
      </c>
      <c r="O615" s="208">
        <f t="shared" ca="1" si="111"/>
        <v>6853250</v>
      </c>
      <c r="P615" s="208">
        <f t="shared" ca="1" si="112"/>
        <v>8853250</v>
      </c>
      <c r="Q615" s="209">
        <f t="shared" ca="1" si="113"/>
        <v>24432413.336843953</v>
      </c>
    </row>
    <row r="616" spans="1:17" x14ac:dyDescent="0.25">
      <c r="A616" s="112">
        <v>483</v>
      </c>
      <c r="B616" s="201">
        <f t="shared" ca="1" si="103"/>
        <v>0.74474060454021596</v>
      </c>
      <c r="C616" s="201">
        <f t="shared" ca="1" si="103"/>
        <v>0.42156092998399119</v>
      </c>
      <c r="D616" s="201">
        <f t="shared" ca="1" si="103"/>
        <v>0.62940158286095571</v>
      </c>
      <c r="E616" s="202">
        <f t="shared" ca="1" si="104"/>
        <v>10500000</v>
      </c>
      <c r="F616" s="203">
        <f t="shared" ca="1" si="105"/>
        <v>0.03</v>
      </c>
      <c r="G616" s="204">
        <f t="shared" ca="1" si="106"/>
        <v>315000</v>
      </c>
      <c r="H616" s="205">
        <f t="shared" ca="1" si="114"/>
        <v>197.5</v>
      </c>
      <c r="I616" s="206">
        <f t="shared" ca="1" si="107"/>
        <v>62212500</v>
      </c>
      <c r="J616" s="206">
        <f t="shared" ca="1" si="108"/>
        <v>25200000</v>
      </c>
      <c r="K616" s="207">
        <f t="shared" si="101"/>
        <v>14000000</v>
      </c>
      <c r="L616" s="207">
        <f t="shared" si="102"/>
        <v>2000000</v>
      </c>
      <c r="M616" s="208">
        <f t="shared" ca="1" si="109"/>
        <v>21012500</v>
      </c>
      <c r="N616" s="208">
        <f t="shared" ca="1" si="110"/>
        <v>4412625</v>
      </c>
      <c r="O616" s="208">
        <f t="shared" ca="1" si="111"/>
        <v>16599875</v>
      </c>
      <c r="P616" s="208">
        <f t="shared" ca="1" si="112"/>
        <v>18599875</v>
      </c>
      <c r="Q616" s="209">
        <f t="shared" ca="1" si="113"/>
        <v>73348469.094810411</v>
      </c>
    </row>
    <row r="617" spans="1:17" x14ac:dyDescent="0.25">
      <c r="A617" s="112">
        <v>484</v>
      </c>
      <c r="B617" s="201">
        <f t="shared" ca="1" si="103"/>
        <v>0.77061217059290454</v>
      </c>
      <c r="C617" s="201">
        <f t="shared" ca="1" si="103"/>
        <v>3.0948678421046649E-2</v>
      </c>
      <c r="D617" s="201">
        <f t="shared" ca="1" si="103"/>
        <v>0.66530967850438694</v>
      </c>
      <c r="E617" s="202">
        <f t="shared" ca="1" si="104"/>
        <v>10500000</v>
      </c>
      <c r="F617" s="203">
        <f t="shared" ca="1" si="105"/>
        <v>0.01</v>
      </c>
      <c r="G617" s="204">
        <f t="shared" ca="1" si="106"/>
        <v>105000</v>
      </c>
      <c r="H617" s="205">
        <f t="shared" ca="1" si="114"/>
        <v>197.5</v>
      </c>
      <c r="I617" s="206">
        <f t="shared" ca="1" si="107"/>
        <v>20737500</v>
      </c>
      <c r="J617" s="206">
        <f t="shared" ca="1" si="108"/>
        <v>8400000</v>
      </c>
      <c r="K617" s="207">
        <f t="shared" si="101"/>
        <v>14000000</v>
      </c>
      <c r="L617" s="207">
        <f t="shared" si="102"/>
        <v>2000000</v>
      </c>
      <c r="M617" s="208">
        <f t="shared" ca="1" si="109"/>
        <v>-3662500</v>
      </c>
      <c r="N617" s="208">
        <f t="shared" ca="1" si="110"/>
        <v>-769125</v>
      </c>
      <c r="O617" s="208">
        <f t="shared" ca="1" si="111"/>
        <v>-2893375</v>
      </c>
      <c r="P617" s="208">
        <f t="shared" ca="1" si="112"/>
        <v>-893375</v>
      </c>
      <c r="Q617" s="209">
        <f t="shared" ca="1" si="113"/>
        <v>-24483642.421122521</v>
      </c>
    </row>
    <row r="618" spans="1:17" x14ac:dyDescent="0.25">
      <c r="A618" s="112">
        <v>485</v>
      </c>
      <c r="B618" s="201">
        <f t="shared" ca="1" si="103"/>
        <v>0.31220113943842587</v>
      </c>
      <c r="C618" s="201">
        <f t="shared" ca="1" si="103"/>
        <v>0.3110493786502837</v>
      </c>
      <c r="D618" s="201">
        <f t="shared" ca="1" si="103"/>
        <v>0.43120963656167954</v>
      </c>
      <c r="E618" s="202">
        <f t="shared" ca="1" si="104"/>
        <v>10500000</v>
      </c>
      <c r="F618" s="203">
        <f t="shared" ca="1" si="105"/>
        <v>0.03</v>
      </c>
      <c r="G618" s="204">
        <f t="shared" ca="1" si="106"/>
        <v>315000</v>
      </c>
      <c r="H618" s="205">
        <f t="shared" ca="1" si="114"/>
        <v>203.5</v>
      </c>
      <c r="I618" s="206">
        <f t="shared" ca="1" si="107"/>
        <v>64102500</v>
      </c>
      <c r="J618" s="206">
        <f t="shared" ca="1" si="108"/>
        <v>25200000</v>
      </c>
      <c r="K618" s="207">
        <f t="shared" si="101"/>
        <v>14000000</v>
      </c>
      <c r="L618" s="207">
        <f t="shared" si="102"/>
        <v>2000000</v>
      </c>
      <c r="M618" s="208">
        <f t="shared" ca="1" si="109"/>
        <v>22902500</v>
      </c>
      <c r="N618" s="208">
        <f t="shared" ca="1" si="110"/>
        <v>4809525</v>
      </c>
      <c r="O618" s="208">
        <f t="shared" ca="1" si="111"/>
        <v>18092975</v>
      </c>
      <c r="P618" s="208">
        <f t="shared" ca="1" si="112"/>
        <v>20092975</v>
      </c>
      <c r="Q618" s="209">
        <f t="shared" ca="1" si="113"/>
        <v>80841992.53007336</v>
      </c>
    </row>
    <row r="619" spans="1:17" x14ac:dyDescent="0.25">
      <c r="A619" s="112">
        <v>486</v>
      </c>
      <c r="B619" s="201">
        <f t="shared" ca="1" si="103"/>
        <v>0.50317902486933253</v>
      </c>
      <c r="C619" s="201">
        <f t="shared" ca="1" si="103"/>
        <v>0.18952233645975058</v>
      </c>
      <c r="D619" s="201">
        <f t="shared" ca="1" si="103"/>
        <v>0.4383687049295627</v>
      </c>
      <c r="E619" s="202">
        <f t="shared" ca="1" si="104"/>
        <v>10500000</v>
      </c>
      <c r="F619" s="203">
        <f t="shared" ca="1" si="105"/>
        <v>0.02</v>
      </c>
      <c r="G619" s="204">
        <f t="shared" ca="1" si="106"/>
        <v>210000</v>
      </c>
      <c r="H619" s="205">
        <f t="shared" ca="1" si="114"/>
        <v>203.5</v>
      </c>
      <c r="I619" s="206">
        <f t="shared" ca="1" si="107"/>
        <v>42735000</v>
      </c>
      <c r="J619" s="206">
        <f t="shared" ca="1" si="108"/>
        <v>16800000</v>
      </c>
      <c r="K619" s="207">
        <f t="shared" si="101"/>
        <v>14000000</v>
      </c>
      <c r="L619" s="207">
        <f t="shared" si="102"/>
        <v>2000000</v>
      </c>
      <c r="M619" s="208">
        <f t="shared" ca="1" si="109"/>
        <v>9935000</v>
      </c>
      <c r="N619" s="208">
        <f t="shared" ca="1" si="110"/>
        <v>2086350</v>
      </c>
      <c r="O619" s="208">
        <f t="shared" ca="1" si="111"/>
        <v>7848650</v>
      </c>
      <c r="P619" s="208">
        <f t="shared" ca="1" si="112"/>
        <v>9848650</v>
      </c>
      <c r="Q619" s="209">
        <f t="shared" ca="1" si="113"/>
        <v>29428095.627019241</v>
      </c>
    </row>
    <row r="620" spans="1:17" x14ac:dyDescent="0.25">
      <c r="A620" s="112">
        <v>487</v>
      </c>
      <c r="B620" s="201">
        <f t="shared" ca="1" si="103"/>
        <v>0.26744997577756369</v>
      </c>
      <c r="C620" s="201">
        <f t="shared" ca="1" si="103"/>
        <v>0.20705270541419318</v>
      </c>
      <c r="D620" s="201">
        <f t="shared" ca="1" si="103"/>
        <v>0.39994391537012652</v>
      </c>
      <c r="E620" s="202">
        <f t="shared" ca="1" si="104"/>
        <v>10500000</v>
      </c>
      <c r="F620" s="203">
        <f t="shared" ca="1" si="105"/>
        <v>0.02</v>
      </c>
      <c r="G620" s="204">
        <f t="shared" ca="1" si="106"/>
        <v>210000</v>
      </c>
      <c r="H620" s="205">
        <f t="shared" ca="1" si="114"/>
        <v>203.5</v>
      </c>
      <c r="I620" s="206">
        <f t="shared" ca="1" si="107"/>
        <v>42735000</v>
      </c>
      <c r="J620" s="206">
        <f t="shared" ca="1" si="108"/>
        <v>16800000</v>
      </c>
      <c r="K620" s="207">
        <f t="shared" si="101"/>
        <v>14000000</v>
      </c>
      <c r="L620" s="207">
        <f t="shared" si="102"/>
        <v>2000000</v>
      </c>
      <c r="M620" s="208">
        <f t="shared" ca="1" si="109"/>
        <v>9935000</v>
      </c>
      <c r="N620" s="208">
        <f t="shared" ca="1" si="110"/>
        <v>2086350</v>
      </c>
      <c r="O620" s="208">
        <f t="shared" ca="1" si="111"/>
        <v>7848650</v>
      </c>
      <c r="P620" s="208">
        <f t="shared" ca="1" si="112"/>
        <v>9848650</v>
      </c>
      <c r="Q620" s="209">
        <f t="shared" ca="1" si="113"/>
        <v>29428095.627019241</v>
      </c>
    </row>
    <row r="621" spans="1:17" x14ac:dyDescent="0.25">
      <c r="A621" s="112">
        <v>488</v>
      </c>
      <c r="B621" s="201">
        <f t="shared" ca="1" si="103"/>
        <v>0.44845182524364036</v>
      </c>
      <c r="C621" s="201">
        <f t="shared" ca="1" si="103"/>
        <v>0.27218139755237203</v>
      </c>
      <c r="D621" s="201">
        <f t="shared" ca="1" si="103"/>
        <v>8.7723964193451964E-2</v>
      </c>
      <c r="E621" s="202">
        <f t="shared" ca="1" si="104"/>
        <v>10500000</v>
      </c>
      <c r="F621" s="203">
        <f t="shared" ca="1" si="105"/>
        <v>0.02</v>
      </c>
      <c r="G621" s="204">
        <f t="shared" ca="1" si="106"/>
        <v>210000</v>
      </c>
      <c r="H621" s="205">
        <f t="shared" ca="1" si="114"/>
        <v>203.5</v>
      </c>
      <c r="I621" s="206">
        <f t="shared" ca="1" si="107"/>
        <v>42735000</v>
      </c>
      <c r="J621" s="206">
        <f t="shared" ca="1" si="108"/>
        <v>16800000</v>
      </c>
      <c r="K621" s="207">
        <f t="shared" si="101"/>
        <v>14000000</v>
      </c>
      <c r="L621" s="207">
        <f t="shared" si="102"/>
        <v>2000000</v>
      </c>
      <c r="M621" s="208">
        <f t="shared" ca="1" si="109"/>
        <v>9935000</v>
      </c>
      <c r="N621" s="208">
        <f t="shared" ca="1" si="110"/>
        <v>2086350</v>
      </c>
      <c r="O621" s="208">
        <f t="shared" ca="1" si="111"/>
        <v>7848650</v>
      </c>
      <c r="P621" s="208">
        <f t="shared" ca="1" si="112"/>
        <v>9848650</v>
      </c>
      <c r="Q621" s="209">
        <f t="shared" ca="1" si="113"/>
        <v>29428095.627019241</v>
      </c>
    </row>
    <row r="622" spans="1:17" x14ac:dyDescent="0.25">
      <c r="A622" s="112">
        <v>489</v>
      </c>
      <c r="B622" s="201">
        <f t="shared" ca="1" si="103"/>
        <v>0.74669360435708332</v>
      </c>
      <c r="C622" s="201">
        <f t="shared" ca="1" si="103"/>
        <v>0.3647844931948856</v>
      </c>
      <c r="D622" s="201">
        <f t="shared" ca="1" si="103"/>
        <v>0.66363057081353982</v>
      </c>
      <c r="E622" s="202">
        <f t="shared" ca="1" si="104"/>
        <v>10500000</v>
      </c>
      <c r="F622" s="203">
        <f t="shared" ca="1" si="105"/>
        <v>0.03</v>
      </c>
      <c r="G622" s="204">
        <f t="shared" ca="1" si="106"/>
        <v>315000</v>
      </c>
      <c r="H622" s="205">
        <f t="shared" ca="1" si="114"/>
        <v>197.5</v>
      </c>
      <c r="I622" s="206">
        <f t="shared" ca="1" si="107"/>
        <v>62212500</v>
      </c>
      <c r="J622" s="206">
        <f t="shared" ca="1" si="108"/>
        <v>25200000</v>
      </c>
      <c r="K622" s="207">
        <f t="shared" si="101"/>
        <v>14000000</v>
      </c>
      <c r="L622" s="207">
        <f t="shared" si="102"/>
        <v>2000000</v>
      </c>
      <c r="M622" s="208">
        <f t="shared" ca="1" si="109"/>
        <v>21012500</v>
      </c>
      <c r="N622" s="208">
        <f t="shared" ca="1" si="110"/>
        <v>4412625</v>
      </c>
      <c r="O622" s="208">
        <f t="shared" ca="1" si="111"/>
        <v>16599875</v>
      </c>
      <c r="P622" s="208">
        <f t="shared" ca="1" si="112"/>
        <v>18599875</v>
      </c>
      <c r="Q622" s="209">
        <f t="shared" ca="1" si="113"/>
        <v>73348469.094810411</v>
      </c>
    </row>
    <row r="623" spans="1:17" x14ac:dyDescent="0.25">
      <c r="A623" s="112">
        <v>490</v>
      </c>
      <c r="B623" s="201">
        <f t="shared" ca="1" si="103"/>
        <v>0.55793373902443011</v>
      </c>
      <c r="C623" s="201">
        <f t="shared" ca="1" si="103"/>
        <v>0.23597203360435526</v>
      </c>
      <c r="D623" s="201">
        <f t="shared" ca="1" si="103"/>
        <v>0.38502830588208925</v>
      </c>
      <c r="E623" s="202">
        <f t="shared" ca="1" si="104"/>
        <v>10500000</v>
      </c>
      <c r="F623" s="203">
        <f t="shared" ca="1" si="105"/>
        <v>0.02</v>
      </c>
      <c r="G623" s="204">
        <f t="shared" ca="1" si="106"/>
        <v>210000</v>
      </c>
      <c r="H623" s="205">
        <f t="shared" ca="1" si="114"/>
        <v>203.5</v>
      </c>
      <c r="I623" s="206">
        <f t="shared" ca="1" si="107"/>
        <v>42735000</v>
      </c>
      <c r="J623" s="206">
        <f t="shared" ca="1" si="108"/>
        <v>16800000</v>
      </c>
      <c r="K623" s="207">
        <f t="shared" si="101"/>
        <v>14000000</v>
      </c>
      <c r="L623" s="207">
        <f t="shared" si="102"/>
        <v>2000000</v>
      </c>
      <c r="M623" s="208">
        <f t="shared" ca="1" si="109"/>
        <v>9935000</v>
      </c>
      <c r="N623" s="208">
        <f t="shared" ca="1" si="110"/>
        <v>2086350</v>
      </c>
      <c r="O623" s="208">
        <f t="shared" ca="1" si="111"/>
        <v>7848650</v>
      </c>
      <c r="P623" s="208">
        <f t="shared" ca="1" si="112"/>
        <v>9848650</v>
      </c>
      <c r="Q623" s="209">
        <f t="shared" ca="1" si="113"/>
        <v>29428095.627019241</v>
      </c>
    </row>
    <row r="624" spans="1:17" x14ac:dyDescent="0.25">
      <c r="A624" s="112">
        <v>491</v>
      </c>
      <c r="B624" s="201">
        <f t="shared" ca="1" si="103"/>
        <v>5.3632451656848268E-2</v>
      </c>
      <c r="C624" s="201">
        <f t="shared" ca="1" si="103"/>
        <v>0.10357950862579812</v>
      </c>
      <c r="D624" s="201">
        <f t="shared" ca="1" si="103"/>
        <v>8.6277277391330176E-2</v>
      </c>
      <c r="E624" s="202">
        <f t="shared" ca="1" si="104"/>
        <v>10000000</v>
      </c>
      <c r="F624" s="203">
        <f t="shared" ca="1" si="105"/>
        <v>0.02</v>
      </c>
      <c r="G624" s="204">
        <f t="shared" ca="1" si="106"/>
        <v>200000</v>
      </c>
      <c r="H624" s="205">
        <f t="shared" ca="1" si="114"/>
        <v>203</v>
      </c>
      <c r="I624" s="206">
        <f t="shared" ca="1" si="107"/>
        <v>40600000</v>
      </c>
      <c r="J624" s="206">
        <f t="shared" ca="1" si="108"/>
        <v>16000000</v>
      </c>
      <c r="K624" s="207">
        <f t="shared" si="101"/>
        <v>14000000</v>
      </c>
      <c r="L624" s="207">
        <f t="shared" si="102"/>
        <v>2000000</v>
      </c>
      <c r="M624" s="208">
        <f t="shared" ca="1" si="109"/>
        <v>8600000</v>
      </c>
      <c r="N624" s="208">
        <f t="shared" ca="1" si="110"/>
        <v>1806000</v>
      </c>
      <c r="O624" s="208">
        <f t="shared" ca="1" si="111"/>
        <v>6794000</v>
      </c>
      <c r="P624" s="208">
        <f t="shared" ca="1" si="112"/>
        <v>8794000</v>
      </c>
      <c r="Q624" s="209">
        <f t="shared" ca="1" si="113"/>
        <v>24135051.295762084</v>
      </c>
    </row>
    <row r="625" spans="1:17" x14ac:dyDescent="0.25">
      <c r="A625" s="112">
        <v>492</v>
      </c>
      <c r="B625" s="201">
        <f t="shared" ca="1" si="103"/>
        <v>0.90920919685455615</v>
      </c>
      <c r="C625" s="201">
        <f t="shared" ca="1" si="103"/>
        <v>0.47109013053576709</v>
      </c>
      <c r="D625" s="201">
        <f t="shared" ca="1" si="103"/>
        <v>0.75591798447582736</v>
      </c>
      <c r="E625" s="202">
        <f t="shared" ca="1" si="104"/>
        <v>11000000</v>
      </c>
      <c r="F625" s="203">
        <f t="shared" ca="1" si="105"/>
        <v>0.03</v>
      </c>
      <c r="G625" s="204">
        <f t="shared" ca="1" si="106"/>
        <v>330000</v>
      </c>
      <c r="H625" s="205">
        <f t="shared" ca="1" si="114"/>
        <v>198</v>
      </c>
      <c r="I625" s="206">
        <f t="shared" ca="1" si="107"/>
        <v>65340000</v>
      </c>
      <c r="J625" s="206">
        <f t="shared" ca="1" si="108"/>
        <v>26400000</v>
      </c>
      <c r="K625" s="207">
        <f t="shared" si="101"/>
        <v>14000000</v>
      </c>
      <c r="L625" s="207">
        <f t="shared" si="102"/>
        <v>2000000</v>
      </c>
      <c r="M625" s="208">
        <f t="shared" ca="1" si="109"/>
        <v>22940000</v>
      </c>
      <c r="N625" s="208">
        <f t="shared" ca="1" si="110"/>
        <v>4817400</v>
      </c>
      <c r="O625" s="208">
        <f t="shared" ca="1" si="111"/>
        <v>18122600</v>
      </c>
      <c r="P625" s="208">
        <f t="shared" ca="1" si="112"/>
        <v>20122600</v>
      </c>
      <c r="Q625" s="209">
        <f t="shared" ca="1" si="113"/>
        <v>80990673.550614297</v>
      </c>
    </row>
    <row r="626" spans="1:17" x14ac:dyDescent="0.25">
      <c r="A626" s="112">
        <v>493</v>
      </c>
      <c r="B626" s="201">
        <f t="shared" ca="1" si="103"/>
        <v>0.76758889299103883</v>
      </c>
      <c r="C626" s="201">
        <f t="shared" ca="1" si="103"/>
        <v>0.44853143146000818</v>
      </c>
      <c r="D626" s="201">
        <f t="shared" ca="1" si="103"/>
        <v>0.37174024643450643</v>
      </c>
      <c r="E626" s="202">
        <f t="shared" ca="1" si="104"/>
        <v>10500000</v>
      </c>
      <c r="F626" s="203">
        <f t="shared" ca="1" si="105"/>
        <v>0.03</v>
      </c>
      <c r="G626" s="204">
        <f t="shared" ca="1" si="106"/>
        <v>315000</v>
      </c>
      <c r="H626" s="205">
        <f t="shared" ca="1" si="114"/>
        <v>203.5</v>
      </c>
      <c r="I626" s="206">
        <f t="shared" ca="1" si="107"/>
        <v>64102500</v>
      </c>
      <c r="J626" s="206">
        <f t="shared" ca="1" si="108"/>
        <v>25200000</v>
      </c>
      <c r="K626" s="207">
        <f t="shared" si="101"/>
        <v>14000000</v>
      </c>
      <c r="L626" s="207">
        <f t="shared" si="102"/>
        <v>2000000</v>
      </c>
      <c r="M626" s="208">
        <f t="shared" ca="1" si="109"/>
        <v>22902500</v>
      </c>
      <c r="N626" s="208">
        <f t="shared" ca="1" si="110"/>
        <v>4809525</v>
      </c>
      <c r="O626" s="208">
        <f t="shared" ca="1" si="111"/>
        <v>18092975</v>
      </c>
      <c r="P626" s="208">
        <f t="shared" ca="1" si="112"/>
        <v>20092975</v>
      </c>
      <c r="Q626" s="209">
        <f t="shared" ca="1" si="113"/>
        <v>80841992.53007336</v>
      </c>
    </row>
    <row r="627" spans="1:17" x14ac:dyDescent="0.25">
      <c r="A627" s="112">
        <v>494</v>
      </c>
      <c r="B627" s="201">
        <f t="shared" ca="1" si="103"/>
        <v>0.54087142438893288</v>
      </c>
      <c r="C627" s="201">
        <f t="shared" ca="1" si="103"/>
        <v>0.57595632837045452</v>
      </c>
      <c r="D627" s="201">
        <f t="shared" ca="1" si="103"/>
        <v>3.744820814036709E-2</v>
      </c>
      <c r="E627" s="202">
        <f t="shared" ca="1" si="104"/>
        <v>10500000</v>
      </c>
      <c r="F627" s="203">
        <f t="shared" ca="1" si="105"/>
        <v>0.03</v>
      </c>
      <c r="G627" s="204">
        <f t="shared" ca="1" si="106"/>
        <v>315000</v>
      </c>
      <c r="H627" s="205">
        <f t="shared" ca="1" si="114"/>
        <v>203.5</v>
      </c>
      <c r="I627" s="206">
        <f t="shared" ca="1" si="107"/>
        <v>64102500</v>
      </c>
      <c r="J627" s="206">
        <f t="shared" ca="1" si="108"/>
        <v>25200000</v>
      </c>
      <c r="K627" s="207">
        <f t="shared" si="101"/>
        <v>14000000</v>
      </c>
      <c r="L627" s="207">
        <f t="shared" si="102"/>
        <v>2000000</v>
      </c>
      <c r="M627" s="208">
        <f t="shared" ca="1" si="109"/>
        <v>22902500</v>
      </c>
      <c r="N627" s="208">
        <f t="shared" ca="1" si="110"/>
        <v>4809525</v>
      </c>
      <c r="O627" s="208">
        <f t="shared" ca="1" si="111"/>
        <v>18092975</v>
      </c>
      <c r="P627" s="208">
        <f t="shared" ca="1" si="112"/>
        <v>20092975</v>
      </c>
      <c r="Q627" s="209">
        <f t="shared" ca="1" si="113"/>
        <v>80841992.53007336</v>
      </c>
    </row>
    <row r="628" spans="1:17" x14ac:dyDescent="0.25">
      <c r="A628" s="112">
        <v>495</v>
      </c>
      <c r="B628" s="201">
        <f t="shared" ca="1" si="103"/>
        <v>0.33105265343708634</v>
      </c>
      <c r="C628" s="201">
        <f t="shared" ca="1" si="103"/>
        <v>0.68582563156808096</v>
      </c>
      <c r="D628" s="201">
        <f t="shared" ca="1" si="103"/>
        <v>0.10862514925626532</v>
      </c>
      <c r="E628" s="202">
        <f t="shared" ca="1" si="104"/>
        <v>10500000</v>
      </c>
      <c r="F628" s="203">
        <f t="shared" ca="1" si="105"/>
        <v>0.04</v>
      </c>
      <c r="G628" s="204">
        <f t="shared" ca="1" si="106"/>
        <v>420000</v>
      </c>
      <c r="H628" s="205">
        <f t="shared" ca="1" si="114"/>
        <v>203.5</v>
      </c>
      <c r="I628" s="206">
        <f t="shared" ca="1" si="107"/>
        <v>85470000</v>
      </c>
      <c r="J628" s="206">
        <f t="shared" ca="1" si="108"/>
        <v>33600000</v>
      </c>
      <c r="K628" s="207">
        <f t="shared" si="101"/>
        <v>14000000</v>
      </c>
      <c r="L628" s="207">
        <f t="shared" si="102"/>
        <v>2000000</v>
      </c>
      <c r="M628" s="208">
        <f t="shared" ca="1" si="109"/>
        <v>35870000</v>
      </c>
      <c r="N628" s="208">
        <f t="shared" ca="1" si="110"/>
        <v>7532700</v>
      </c>
      <c r="O628" s="208">
        <f t="shared" ca="1" si="111"/>
        <v>28337300</v>
      </c>
      <c r="P628" s="208">
        <f t="shared" ca="1" si="112"/>
        <v>30337300</v>
      </c>
      <c r="Q628" s="209">
        <f t="shared" ca="1" si="113"/>
        <v>132255889.43312746</v>
      </c>
    </row>
    <row r="629" spans="1:17" x14ac:dyDescent="0.25">
      <c r="A629" s="112">
        <v>496</v>
      </c>
      <c r="B629" s="201">
        <f t="shared" ca="1" si="103"/>
        <v>0.60179300843874384</v>
      </c>
      <c r="C629" s="201">
        <f t="shared" ca="1" si="103"/>
        <v>0.73645881025934234</v>
      </c>
      <c r="D629" s="201">
        <f t="shared" ca="1" si="103"/>
        <v>0.86856173103967227</v>
      </c>
      <c r="E629" s="202">
        <f t="shared" ca="1" si="104"/>
        <v>10500000</v>
      </c>
      <c r="F629" s="203">
        <f t="shared" ca="1" si="105"/>
        <v>0.04</v>
      </c>
      <c r="G629" s="204">
        <f t="shared" ca="1" si="106"/>
        <v>420000</v>
      </c>
      <c r="H629" s="205">
        <f t="shared" ca="1" si="114"/>
        <v>197.5</v>
      </c>
      <c r="I629" s="206">
        <f t="shared" ca="1" si="107"/>
        <v>82950000</v>
      </c>
      <c r="J629" s="206">
        <f t="shared" ca="1" si="108"/>
        <v>33600000</v>
      </c>
      <c r="K629" s="207">
        <f t="shared" si="101"/>
        <v>14000000</v>
      </c>
      <c r="L629" s="207">
        <f t="shared" si="102"/>
        <v>2000000</v>
      </c>
      <c r="M629" s="208">
        <f t="shared" ca="1" si="109"/>
        <v>33350000</v>
      </c>
      <c r="N629" s="208">
        <f t="shared" ca="1" si="110"/>
        <v>7003500</v>
      </c>
      <c r="O629" s="208">
        <f t="shared" ca="1" si="111"/>
        <v>26346500</v>
      </c>
      <c r="P629" s="208">
        <f t="shared" ca="1" si="112"/>
        <v>28346500</v>
      </c>
      <c r="Q629" s="209">
        <f t="shared" ca="1" si="113"/>
        <v>122264524.85277689</v>
      </c>
    </row>
    <row r="630" spans="1:17" x14ac:dyDescent="0.25">
      <c r="A630" s="112">
        <v>497</v>
      </c>
      <c r="B630" s="201">
        <f t="shared" ca="1" si="103"/>
        <v>0.3960455446632547</v>
      </c>
      <c r="C630" s="201">
        <f t="shared" ca="1" si="103"/>
        <v>0.79271311206416761</v>
      </c>
      <c r="D630" s="201">
        <f t="shared" ca="1" si="103"/>
        <v>0.85372764726288675</v>
      </c>
      <c r="E630" s="202">
        <f t="shared" ca="1" si="104"/>
        <v>10500000</v>
      </c>
      <c r="F630" s="203">
        <f t="shared" ca="1" si="105"/>
        <v>0.04</v>
      </c>
      <c r="G630" s="204">
        <f t="shared" ca="1" si="106"/>
        <v>420000</v>
      </c>
      <c r="H630" s="205">
        <f t="shared" ca="1" si="114"/>
        <v>197.5</v>
      </c>
      <c r="I630" s="206">
        <f t="shared" ca="1" si="107"/>
        <v>82950000</v>
      </c>
      <c r="J630" s="206">
        <f t="shared" ca="1" si="108"/>
        <v>33600000</v>
      </c>
      <c r="K630" s="207">
        <f t="shared" si="101"/>
        <v>14000000</v>
      </c>
      <c r="L630" s="207">
        <f t="shared" si="102"/>
        <v>2000000</v>
      </c>
      <c r="M630" s="208">
        <f t="shared" ca="1" si="109"/>
        <v>33350000</v>
      </c>
      <c r="N630" s="208">
        <f t="shared" ca="1" si="110"/>
        <v>7003500</v>
      </c>
      <c r="O630" s="208">
        <f t="shared" ca="1" si="111"/>
        <v>26346500</v>
      </c>
      <c r="P630" s="208">
        <f t="shared" ca="1" si="112"/>
        <v>28346500</v>
      </c>
      <c r="Q630" s="209">
        <f t="shared" ca="1" si="113"/>
        <v>122264524.85277689</v>
      </c>
    </row>
    <row r="631" spans="1:17" x14ac:dyDescent="0.25">
      <c r="A631" s="112">
        <v>498</v>
      </c>
      <c r="B631" s="201">
        <f t="shared" ca="1" si="103"/>
        <v>0.39449204113956216</v>
      </c>
      <c r="C631" s="201">
        <f t="shared" ca="1" si="103"/>
        <v>8.576505900933773E-2</v>
      </c>
      <c r="D631" s="201">
        <f t="shared" ca="1" si="103"/>
        <v>9.596772669628606E-2</v>
      </c>
      <c r="E631" s="202">
        <f t="shared" ca="1" si="104"/>
        <v>10500000</v>
      </c>
      <c r="F631" s="203">
        <f t="shared" ca="1" si="105"/>
        <v>0.01</v>
      </c>
      <c r="G631" s="204">
        <f t="shared" ca="1" si="106"/>
        <v>105000</v>
      </c>
      <c r="H631" s="205">
        <f t="shared" ca="1" si="114"/>
        <v>203.5</v>
      </c>
      <c r="I631" s="206">
        <f t="shared" ca="1" si="107"/>
        <v>21367500</v>
      </c>
      <c r="J631" s="206">
        <f t="shared" ca="1" si="108"/>
        <v>8400000</v>
      </c>
      <c r="K631" s="207">
        <f t="shared" si="101"/>
        <v>14000000</v>
      </c>
      <c r="L631" s="207">
        <f t="shared" si="102"/>
        <v>2000000</v>
      </c>
      <c r="M631" s="208">
        <f t="shared" ca="1" si="109"/>
        <v>-3032500</v>
      </c>
      <c r="N631" s="208">
        <f t="shared" ca="1" si="110"/>
        <v>-636825</v>
      </c>
      <c r="O631" s="208">
        <f t="shared" ca="1" si="111"/>
        <v>-2395675</v>
      </c>
      <c r="P631" s="208">
        <f t="shared" ca="1" si="112"/>
        <v>-395675</v>
      </c>
      <c r="Q631" s="209">
        <f t="shared" ca="1" si="113"/>
        <v>-21985801.276034873</v>
      </c>
    </row>
    <row r="632" spans="1:17" x14ac:dyDescent="0.25">
      <c r="A632" s="112">
        <v>499</v>
      </c>
      <c r="B632" s="201">
        <f t="shared" ca="1" si="103"/>
        <v>0.63056740854742699</v>
      </c>
      <c r="C632" s="201">
        <f t="shared" ca="1" si="103"/>
        <v>0.77834573295047238</v>
      </c>
      <c r="D632" s="201">
        <f t="shared" ca="1" si="103"/>
        <v>0.49124618749491833</v>
      </c>
      <c r="E632" s="202">
        <f t="shared" ca="1" si="104"/>
        <v>10500000</v>
      </c>
      <c r="F632" s="203">
        <f t="shared" ca="1" si="105"/>
        <v>0.04</v>
      </c>
      <c r="G632" s="204">
        <f t="shared" ca="1" si="106"/>
        <v>420000</v>
      </c>
      <c r="H632" s="205">
        <f t="shared" ca="1" si="114"/>
        <v>203.5</v>
      </c>
      <c r="I632" s="206">
        <f t="shared" ca="1" si="107"/>
        <v>85470000</v>
      </c>
      <c r="J632" s="206">
        <f t="shared" ca="1" si="108"/>
        <v>33600000</v>
      </c>
      <c r="K632" s="207">
        <f t="shared" si="101"/>
        <v>14000000</v>
      </c>
      <c r="L632" s="207">
        <f t="shared" si="102"/>
        <v>2000000</v>
      </c>
      <c r="M632" s="208">
        <f t="shared" ca="1" si="109"/>
        <v>35870000</v>
      </c>
      <c r="N632" s="208">
        <f t="shared" ca="1" si="110"/>
        <v>7532700</v>
      </c>
      <c r="O632" s="208">
        <f t="shared" ca="1" si="111"/>
        <v>28337300</v>
      </c>
      <c r="P632" s="208">
        <f t="shared" ca="1" si="112"/>
        <v>30337300</v>
      </c>
      <c r="Q632" s="209">
        <f t="shared" ca="1" si="113"/>
        <v>132255889.43312746</v>
      </c>
    </row>
    <row r="633" spans="1:17" x14ac:dyDescent="0.25">
      <c r="A633" s="112">
        <v>500</v>
      </c>
      <c r="B633" s="201">
        <f t="shared" ca="1" si="103"/>
        <v>0.19553869262934065</v>
      </c>
      <c r="C633" s="201">
        <f t="shared" ca="1" si="103"/>
        <v>0.99891869125387478</v>
      </c>
      <c r="D633" s="201">
        <f t="shared" ca="1" si="103"/>
        <v>3.0635440639894651E-2</v>
      </c>
      <c r="E633" s="202">
        <f t="shared" ca="1" si="104"/>
        <v>10000000</v>
      </c>
      <c r="F633" s="203">
        <f t="shared" ca="1" si="105"/>
        <v>0.08</v>
      </c>
      <c r="G633" s="204">
        <f t="shared" ca="1" si="106"/>
        <v>800000</v>
      </c>
      <c r="H633" s="205">
        <f t="shared" ca="1" si="114"/>
        <v>203</v>
      </c>
      <c r="I633" s="206">
        <f t="shared" ca="1" si="107"/>
        <v>162400000</v>
      </c>
      <c r="J633" s="206">
        <f t="shared" ca="1" si="108"/>
        <v>64000000</v>
      </c>
      <c r="K633" s="207">
        <f t="shared" si="101"/>
        <v>14000000</v>
      </c>
      <c r="L633" s="207">
        <f t="shared" si="102"/>
        <v>2000000</v>
      </c>
      <c r="M633" s="208">
        <f t="shared" ca="1" si="109"/>
        <v>82400000</v>
      </c>
      <c r="N633" s="208">
        <f t="shared" ca="1" si="110"/>
        <v>17304000</v>
      </c>
      <c r="O633" s="208">
        <f t="shared" ca="1" si="111"/>
        <v>65096000</v>
      </c>
      <c r="P633" s="208">
        <f t="shared" ca="1" si="112"/>
        <v>67096000</v>
      </c>
      <c r="Q633" s="209">
        <f t="shared" ca="1" si="113"/>
        <v>316739299.72031528</v>
      </c>
    </row>
  </sheetData>
  <mergeCells count="20">
    <mergeCell ref="B42:K42"/>
    <mergeCell ref="A5:K5"/>
    <mergeCell ref="B11:C11"/>
    <mergeCell ref="A13:K13"/>
    <mergeCell ref="A22:K22"/>
    <mergeCell ref="A25:K25"/>
    <mergeCell ref="A28:K28"/>
    <mergeCell ref="A33:K33"/>
    <mergeCell ref="A35:K35"/>
    <mergeCell ref="A37:K37"/>
    <mergeCell ref="A40:K40"/>
    <mergeCell ref="B41:K41"/>
    <mergeCell ref="A96:K96"/>
    <mergeCell ref="A99:K99"/>
    <mergeCell ref="B43:K43"/>
    <mergeCell ref="B44:K44"/>
    <mergeCell ref="B45:K45"/>
    <mergeCell ref="A47:K47"/>
    <mergeCell ref="A64:K64"/>
    <mergeCell ref="A94:K9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zoomScaleNormal="100" workbookViewId="0"/>
  </sheetViews>
  <sheetFormatPr defaultColWidth="9.140625" defaultRowHeight="15.75" x14ac:dyDescent="0.25"/>
  <cols>
    <col min="1" max="1" width="4.5703125" style="112" customWidth="1"/>
    <col min="2" max="2" width="15.28515625" style="112" customWidth="1"/>
    <col min="3" max="36" width="14.5703125" style="112" customWidth="1"/>
    <col min="37" max="67" width="10.5703125" style="112" customWidth="1"/>
    <col min="68" max="16384" width="9.140625" style="112"/>
  </cols>
  <sheetData>
    <row r="1" spans="1:11" ht="16.5" thickBot="1" x14ac:dyDescent="0.3"/>
    <row r="2" spans="1:11" ht="21" x14ac:dyDescent="0.35">
      <c r="B2" s="69" t="s">
        <v>120</v>
      </c>
      <c r="C2" s="71"/>
    </row>
    <row r="3" spans="1:11" ht="21.75" thickBot="1" x14ac:dyDescent="0.4">
      <c r="B3" s="72" t="s">
        <v>121</v>
      </c>
      <c r="C3" s="74"/>
    </row>
    <row r="4" spans="1:11" ht="21" x14ac:dyDescent="0.35">
      <c r="B4" s="14"/>
      <c r="C4" s="1"/>
      <c r="D4" s="1"/>
    </row>
    <row r="5" spans="1:11" x14ac:dyDescent="0.25">
      <c r="A5" s="231" t="s">
        <v>125</v>
      </c>
      <c r="B5" s="231"/>
      <c r="C5" s="231"/>
      <c r="D5" s="231"/>
      <c r="E5" s="231"/>
      <c r="F5" s="231"/>
      <c r="G5" s="231"/>
      <c r="H5" s="231"/>
      <c r="I5" s="231"/>
      <c r="J5" s="231"/>
      <c r="K5" s="231"/>
    </row>
    <row r="6" spans="1:11" x14ac:dyDescent="0.25">
      <c r="A6" s="125"/>
      <c r="B6" s="125"/>
      <c r="C6" s="125"/>
      <c r="D6" s="125"/>
      <c r="E6" s="125"/>
      <c r="F6" s="125"/>
      <c r="G6" s="125"/>
      <c r="H6" s="125"/>
      <c r="I6" s="125"/>
      <c r="J6" s="125"/>
      <c r="K6" s="125"/>
    </row>
    <row r="8" spans="1:11" x14ac:dyDescent="0.25">
      <c r="J8" s="24" t="s">
        <v>122</v>
      </c>
      <c r="K8" s="216">
        <v>1518</v>
      </c>
    </row>
    <row r="10" spans="1:11" x14ac:dyDescent="0.25">
      <c r="B10" s="112" t="s">
        <v>124</v>
      </c>
      <c r="C10" s="217">
        <v>100</v>
      </c>
    </row>
    <row r="11" spans="1:11" x14ac:dyDescent="0.25">
      <c r="B11" s="112" t="s">
        <v>87</v>
      </c>
      <c r="C11" s="143">
        <v>0.15</v>
      </c>
    </row>
    <row r="13" spans="1:11" x14ac:dyDescent="0.25">
      <c r="B13" s="112" t="s">
        <v>123</v>
      </c>
      <c r="C13" s="207">
        <f>(((G15*MAX(K8,K18))+(G28*MAX(K21,K30)))/(1+C11))-C10</f>
        <v>890.00000000000011</v>
      </c>
    </row>
    <row r="15" spans="1:11" x14ac:dyDescent="0.25">
      <c r="G15" s="249">
        <v>0.75</v>
      </c>
      <c r="H15" s="249"/>
    </row>
    <row r="18" spans="7:11" x14ac:dyDescent="0.25">
      <c r="J18" s="24" t="s">
        <v>122</v>
      </c>
      <c r="K18" s="216">
        <v>0</v>
      </c>
    </row>
    <row r="21" spans="7:11" x14ac:dyDescent="0.25">
      <c r="J21" s="24" t="s">
        <v>122</v>
      </c>
      <c r="K21" s="216">
        <v>-3611</v>
      </c>
    </row>
    <row r="28" spans="7:11" x14ac:dyDescent="0.25">
      <c r="G28" s="250">
        <f>1-G15</f>
        <v>0.25</v>
      </c>
      <c r="H28" s="251"/>
    </row>
    <row r="30" spans="7:11" x14ac:dyDescent="0.25">
      <c r="J30" s="24" t="s">
        <v>122</v>
      </c>
      <c r="K30" s="216">
        <v>0</v>
      </c>
    </row>
    <row r="37" spans="1:15" s="127" customFormat="1" x14ac:dyDescent="0.25">
      <c r="A37" s="126" t="s">
        <v>23</v>
      </c>
      <c r="B37" s="118"/>
      <c r="C37" s="118"/>
      <c r="D37" s="118"/>
      <c r="E37" s="119"/>
      <c r="F37" s="118"/>
      <c r="G37" s="118"/>
      <c r="H37" s="118"/>
      <c r="I37" s="118"/>
      <c r="J37" s="118"/>
      <c r="K37" s="118"/>
      <c r="L37" s="118"/>
      <c r="M37" s="118"/>
      <c r="N37" s="118"/>
      <c r="O37" s="120"/>
    </row>
    <row r="38" spans="1:15" s="127" customFormat="1" ht="94.5" customHeight="1" x14ac:dyDescent="0.25">
      <c r="A38" s="252" t="s">
        <v>173</v>
      </c>
      <c r="B38" s="232"/>
      <c r="C38" s="232"/>
      <c r="D38" s="232"/>
      <c r="E38" s="232"/>
      <c r="F38" s="232"/>
      <c r="G38" s="232"/>
      <c r="H38" s="232"/>
      <c r="I38" s="232"/>
      <c r="J38" s="232"/>
      <c r="K38" s="232"/>
      <c r="L38" s="85"/>
      <c r="M38" s="85"/>
      <c r="N38" s="85"/>
      <c r="O38" s="120"/>
    </row>
    <row r="39" spans="1:15" s="120" customFormat="1" x14ac:dyDescent="0.25"/>
  </sheetData>
  <mergeCells count="4">
    <mergeCell ref="A5:K5"/>
    <mergeCell ref="G15:H15"/>
    <mergeCell ref="G28:H28"/>
    <mergeCell ref="A38:K3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S40"/>
  <sheetViews>
    <sheetView workbookViewId="0"/>
  </sheetViews>
  <sheetFormatPr defaultColWidth="9.140625" defaultRowHeight="15.75" x14ac:dyDescent="0.25"/>
  <cols>
    <col min="1" max="1" width="4.5703125" style="13" customWidth="1"/>
    <col min="2" max="2" width="21.5703125" style="13" customWidth="1"/>
    <col min="3" max="37" width="14.5703125" style="13" customWidth="1"/>
    <col min="38" max="64" width="10.5703125" style="13" customWidth="1"/>
    <col min="65" max="16384" width="9.140625" style="13"/>
  </cols>
  <sheetData>
    <row r="1" spans="1:19" ht="16.5" thickBot="1" x14ac:dyDescent="0.3"/>
    <row r="2" spans="1:19" ht="21.75" thickBot="1" x14ac:dyDescent="0.4">
      <c r="A2" s="17"/>
      <c r="B2" s="76" t="s">
        <v>136</v>
      </c>
      <c r="C2" s="77"/>
      <c r="D2" s="17"/>
      <c r="E2" s="17"/>
      <c r="F2" s="17"/>
      <c r="G2" s="17"/>
      <c r="H2" s="17"/>
      <c r="I2" s="17"/>
      <c r="J2" s="17"/>
      <c r="K2" s="17"/>
      <c r="L2" s="17"/>
      <c r="M2" s="17"/>
      <c r="N2" s="17"/>
      <c r="O2" s="17"/>
      <c r="P2" s="17"/>
      <c r="Q2" s="17"/>
      <c r="R2" s="17"/>
      <c r="S2" s="17"/>
    </row>
    <row r="4" spans="1:19" ht="31.5" customHeight="1" x14ac:dyDescent="0.25">
      <c r="A4" s="231" t="s">
        <v>116</v>
      </c>
      <c r="B4" s="231"/>
      <c r="C4" s="231"/>
      <c r="D4" s="231"/>
      <c r="E4" s="231"/>
      <c r="F4" s="231"/>
      <c r="G4" s="231"/>
      <c r="H4" s="231"/>
      <c r="I4" s="231"/>
      <c r="J4" s="231"/>
      <c r="K4" s="231"/>
    </row>
    <row r="6" spans="1:19" s="112" customFormat="1" x14ac:dyDescent="0.25">
      <c r="B6" s="112" t="s">
        <v>79</v>
      </c>
      <c r="C6" s="143">
        <v>0.1</v>
      </c>
      <c r="D6" s="143">
        <v>0.3</v>
      </c>
      <c r="E6" s="143">
        <v>0.4</v>
      </c>
      <c r="F6" s="203">
        <f>1-C6-D6-E6</f>
        <v>0.20000000000000007</v>
      </c>
    </row>
    <row r="7" spans="1:19" x14ac:dyDescent="0.25">
      <c r="B7" s="112" t="s">
        <v>162</v>
      </c>
      <c r="C7" s="218">
        <v>80000000</v>
      </c>
      <c r="D7" s="218">
        <v>95000000</v>
      </c>
      <c r="E7" s="218">
        <v>108000000</v>
      </c>
      <c r="F7" s="218">
        <v>124000000</v>
      </c>
    </row>
    <row r="8" spans="1:19" x14ac:dyDescent="0.25">
      <c r="B8" s="112"/>
      <c r="C8" s="30"/>
      <c r="D8" s="30"/>
      <c r="E8" s="30"/>
    </row>
    <row r="9" spans="1:19" x14ac:dyDescent="0.25">
      <c r="B9" s="112" t="s">
        <v>79</v>
      </c>
      <c r="C9" s="143">
        <v>0.05</v>
      </c>
      <c r="D9" s="143">
        <v>0.2</v>
      </c>
      <c r="E9" s="143">
        <v>0.2</v>
      </c>
      <c r="F9" s="143">
        <v>0.25</v>
      </c>
      <c r="G9" s="143">
        <v>0.2</v>
      </c>
      <c r="H9" s="203">
        <f>1-C9-D9-E9-F9-G9</f>
        <v>0.10000000000000003</v>
      </c>
    </row>
    <row r="10" spans="1:19" x14ac:dyDescent="0.25">
      <c r="B10" s="112" t="s">
        <v>163</v>
      </c>
      <c r="C10" s="143">
        <v>0.01</v>
      </c>
      <c r="D10" s="143">
        <v>0.02</v>
      </c>
      <c r="E10" s="143">
        <v>0.03</v>
      </c>
      <c r="F10" s="143">
        <v>0.04</v>
      </c>
      <c r="G10" s="143">
        <v>0.05</v>
      </c>
      <c r="H10" s="143">
        <v>0.06</v>
      </c>
    </row>
    <row r="11" spans="1:19" x14ac:dyDescent="0.25">
      <c r="B11" s="19"/>
      <c r="C11" s="25"/>
      <c r="D11" s="25"/>
      <c r="E11" s="25"/>
    </row>
    <row r="12" spans="1:19" s="19" customFormat="1" x14ac:dyDescent="0.25">
      <c r="B12" s="112" t="s">
        <v>79</v>
      </c>
      <c r="C12" s="219">
        <v>0.2</v>
      </c>
      <c r="D12" s="219">
        <v>0.7</v>
      </c>
      <c r="E12" s="220">
        <f>1-C12-D12</f>
        <v>0.10000000000000009</v>
      </c>
    </row>
    <row r="13" spans="1:19" x14ac:dyDescent="0.25">
      <c r="B13" s="112" t="s">
        <v>124</v>
      </c>
      <c r="C13" s="142">
        <v>60000000</v>
      </c>
      <c r="D13" s="142">
        <v>65000000</v>
      </c>
      <c r="E13" s="142">
        <v>72000000</v>
      </c>
    </row>
    <row r="14" spans="1:19" s="112" customFormat="1" x14ac:dyDescent="0.25">
      <c r="C14" s="22"/>
      <c r="D14" s="22"/>
      <c r="E14" s="22"/>
    </row>
    <row r="15" spans="1:19" s="112" customFormat="1" x14ac:dyDescent="0.25">
      <c r="B15" s="112" t="s">
        <v>79</v>
      </c>
      <c r="C15" s="219">
        <v>0.2</v>
      </c>
      <c r="D15" s="219">
        <v>0.65</v>
      </c>
      <c r="E15" s="220">
        <f>1-C15-D15</f>
        <v>0.15000000000000002</v>
      </c>
    </row>
    <row r="16" spans="1:19" s="112" customFormat="1" x14ac:dyDescent="0.25">
      <c r="B16" s="112" t="s">
        <v>110</v>
      </c>
      <c r="C16" s="142">
        <v>24</v>
      </c>
      <c r="D16" s="142">
        <v>26</v>
      </c>
      <c r="E16" s="142">
        <v>29</v>
      </c>
    </row>
    <row r="17" spans="1:11" s="112" customFormat="1" x14ac:dyDescent="0.25">
      <c r="C17" s="22"/>
      <c r="D17" s="22"/>
      <c r="E17" s="22"/>
    </row>
    <row r="18" spans="1:11" s="112" customFormat="1" x14ac:dyDescent="0.25">
      <c r="B18" s="112" t="s">
        <v>79</v>
      </c>
      <c r="C18" s="143">
        <v>0.15</v>
      </c>
      <c r="D18" s="143">
        <v>0.25</v>
      </c>
      <c r="E18" s="143">
        <v>0.4</v>
      </c>
      <c r="F18" s="203">
        <f>1-C18-D18-E18</f>
        <v>0.19999999999999996</v>
      </c>
    </row>
    <row r="19" spans="1:11" x14ac:dyDescent="0.25">
      <c r="B19" s="112" t="s">
        <v>11</v>
      </c>
      <c r="C19" s="142">
        <v>20000000</v>
      </c>
      <c r="D19" s="142">
        <v>24000000</v>
      </c>
      <c r="E19" s="142">
        <v>27000000</v>
      </c>
      <c r="F19" s="142">
        <v>31000000</v>
      </c>
    </row>
    <row r="20" spans="1:11" s="112" customFormat="1" x14ac:dyDescent="0.25">
      <c r="C20" s="25"/>
      <c r="D20" s="25"/>
      <c r="E20" s="25"/>
    </row>
    <row r="21" spans="1:11" s="112" customFormat="1" ht="31.5" customHeight="1" x14ac:dyDescent="0.25">
      <c r="A21" s="231" t="s">
        <v>117</v>
      </c>
      <c r="B21" s="231"/>
      <c r="C21" s="231"/>
      <c r="D21" s="231"/>
      <c r="E21" s="231"/>
      <c r="F21" s="231"/>
      <c r="G21" s="231"/>
      <c r="H21" s="231"/>
      <c r="I21" s="231"/>
      <c r="J21" s="231"/>
      <c r="K21" s="231"/>
    </row>
    <row r="22" spans="1:11" s="112" customFormat="1" ht="15.75" customHeight="1" x14ac:dyDescent="0.25">
      <c r="A22" s="121"/>
      <c r="B22" s="121"/>
      <c r="C22" s="121"/>
      <c r="D22" s="121"/>
      <c r="E22" s="121"/>
      <c r="F22" s="121"/>
      <c r="G22" s="121"/>
      <c r="H22" s="121"/>
      <c r="I22" s="121"/>
      <c r="J22" s="121"/>
      <c r="K22" s="121"/>
    </row>
    <row r="23" spans="1:11" s="112" customFormat="1" ht="15.75" customHeight="1" x14ac:dyDescent="0.25">
      <c r="A23" s="121"/>
      <c r="B23" s="231" t="s">
        <v>115</v>
      </c>
      <c r="C23" s="231"/>
      <c r="D23" s="231"/>
      <c r="E23" s="231"/>
      <c r="F23" s="231"/>
      <c r="G23" s="231"/>
      <c r="H23" s="231"/>
      <c r="I23" s="231"/>
      <c r="J23" s="231"/>
      <c r="K23" s="231"/>
    </row>
    <row r="24" spans="1:11" x14ac:dyDescent="0.25">
      <c r="B24" s="19"/>
      <c r="C24" s="25"/>
      <c r="D24" s="25"/>
      <c r="E24" s="25"/>
    </row>
    <row r="25" spans="1:11" s="112" customFormat="1" x14ac:dyDescent="0.25">
      <c r="A25" s="231" t="s">
        <v>174</v>
      </c>
      <c r="B25" s="231"/>
      <c r="C25" s="231"/>
      <c r="D25" s="231"/>
      <c r="E25" s="231"/>
      <c r="F25" s="231"/>
      <c r="G25" s="231"/>
      <c r="H25" s="231"/>
      <c r="I25" s="231"/>
      <c r="J25" s="231"/>
      <c r="K25" s="231"/>
    </row>
    <row r="26" spans="1:11" s="112" customFormat="1" x14ac:dyDescent="0.25">
      <c r="C26" s="25"/>
      <c r="D26" s="25"/>
      <c r="E26" s="25"/>
    </row>
    <row r="27" spans="1:11" s="112" customFormat="1" x14ac:dyDescent="0.25">
      <c r="B27" s="112" t="s">
        <v>79</v>
      </c>
      <c r="C27" s="143">
        <v>0.45</v>
      </c>
      <c r="D27" s="203">
        <f>1-C27</f>
        <v>0.55000000000000004</v>
      </c>
      <c r="E27" s="25"/>
    </row>
    <row r="28" spans="1:11" s="112" customFormat="1" x14ac:dyDescent="0.25">
      <c r="B28" s="112" t="s">
        <v>160</v>
      </c>
      <c r="C28" s="142">
        <v>-2</v>
      </c>
      <c r="D28" s="142">
        <v>2</v>
      </c>
      <c r="E28" s="25"/>
    </row>
    <row r="29" spans="1:11" s="112" customFormat="1" x14ac:dyDescent="0.25">
      <c r="C29" s="25"/>
      <c r="D29" s="25"/>
      <c r="E29" s="25"/>
    </row>
    <row r="30" spans="1:11" s="112" customFormat="1" x14ac:dyDescent="0.25">
      <c r="A30" s="231" t="s">
        <v>112</v>
      </c>
      <c r="B30" s="231"/>
      <c r="C30" s="231"/>
      <c r="D30" s="231"/>
      <c r="E30" s="231"/>
      <c r="F30" s="231"/>
      <c r="G30" s="231"/>
      <c r="H30" s="231"/>
      <c r="I30" s="231"/>
      <c r="J30" s="231"/>
      <c r="K30" s="231"/>
    </row>
    <row r="31" spans="1:11" s="112" customFormat="1" x14ac:dyDescent="0.25">
      <c r="A31" s="121"/>
      <c r="B31" s="121"/>
      <c r="C31" s="121"/>
      <c r="D31" s="121"/>
      <c r="E31" s="121"/>
      <c r="F31" s="121"/>
      <c r="G31" s="121"/>
      <c r="H31" s="121"/>
      <c r="I31" s="121"/>
      <c r="J31" s="121"/>
      <c r="K31" s="121"/>
    </row>
    <row r="32" spans="1:11" s="112" customFormat="1" ht="15.75" customHeight="1" x14ac:dyDescent="0.25">
      <c r="A32" s="121"/>
      <c r="B32" s="121" t="s">
        <v>161</v>
      </c>
      <c r="C32" s="221">
        <v>6</v>
      </c>
      <c r="D32" s="121"/>
      <c r="E32" s="121"/>
      <c r="F32" s="121"/>
      <c r="G32" s="121"/>
      <c r="H32" s="121"/>
      <c r="I32" s="121"/>
      <c r="J32" s="121"/>
      <c r="K32" s="121"/>
    </row>
    <row r="33" spans="1:11" s="112" customFormat="1" ht="15.75" customHeight="1" x14ac:dyDescent="0.25">
      <c r="A33" s="121"/>
      <c r="B33" s="121" t="s">
        <v>86</v>
      </c>
      <c r="C33" s="222">
        <v>0.21</v>
      </c>
      <c r="D33" s="121"/>
      <c r="E33" s="121"/>
      <c r="F33" s="121"/>
      <c r="G33" s="121"/>
      <c r="H33" s="121"/>
      <c r="I33" s="121"/>
      <c r="J33" s="121"/>
      <c r="K33" s="121"/>
    </row>
    <row r="34" spans="1:11" s="112" customFormat="1" ht="15.75" customHeight="1" x14ac:dyDescent="0.25">
      <c r="A34" s="121"/>
      <c r="B34" s="121" t="s">
        <v>87</v>
      </c>
      <c r="C34" s="222">
        <v>0.14000000000000001</v>
      </c>
      <c r="D34" s="121"/>
      <c r="E34" s="121"/>
      <c r="F34" s="121"/>
      <c r="G34" s="121"/>
      <c r="H34" s="121"/>
      <c r="I34" s="121"/>
      <c r="J34" s="121"/>
      <c r="K34" s="121"/>
    </row>
    <row r="36" spans="1:11" ht="78.75" customHeight="1" x14ac:dyDescent="0.25">
      <c r="A36" s="223" t="s">
        <v>42</v>
      </c>
      <c r="B36" s="231" t="s">
        <v>175</v>
      </c>
      <c r="C36" s="231"/>
      <c r="D36" s="231"/>
      <c r="E36" s="231"/>
      <c r="F36" s="231"/>
      <c r="G36" s="231"/>
      <c r="H36" s="231"/>
      <c r="I36" s="231"/>
      <c r="J36" s="231"/>
      <c r="K36" s="231"/>
    </row>
    <row r="37" spans="1:11" x14ac:dyDescent="0.25">
      <c r="A37" s="224"/>
    </row>
    <row r="38" spans="1:11" x14ac:dyDescent="0.25">
      <c r="A38" s="223" t="s">
        <v>43</v>
      </c>
      <c r="B38" s="244" t="s">
        <v>118</v>
      </c>
      <c r="C38" s="244"/>
      <c r="D38" s="244"/>
      <c r="E38" s="244"/>
      <c r="F38" s="244"/>
      <c r="G38" s="244"/>
      <c r="H38" s="244"/>
      <c r="I38" s="244"/>
      <c r="J38" s="244"/>
      <c r="K38" s="244"/>
    </row>
    <row r="39" spans="1:11" x14ac:dyDescent="0.25">
      <c r="A39" s="224"/>
    </row>
    <row r="40" spans="1:11" x14ac:dyDescent="0.25">
      <c r="A40" s="223" t="s">
        <v>119</v>
      </c>
      <c r="B40" s="244" t="s">
        <v>133</v>
      </c>
      <c r="C40" s="244"/>
      <c r="D40" s="244"/>
      <c r="E40" s="244"/>
      <c r="F40" s="244"/>
      <c r="G40" s="244"/>
      <c r="H40" s="244"/>
      <c r="I40" s="244"/>
      <c r="J40" s="244"/>
      <c r="K40" s="244"/>
    </row>
  </sheetData>
  <mergeCells count="8">
    <mergeCell ref="B40:K40"/>
    <mergeCell ref="A4:K4"/>
    <mergeCell ref="B36:K36"/>
    <mergeCell ref="B38:K38"/>
    <mergeCell ref="A21:K21"/>
    <mergeCell ref="B23:K23"/>
    <mergeCell ref="A25:K25"/>
    <mergeCell ref="A30:K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B99"/>
  <sheetViews>
    <sheetView workbookViewId="0"/>
  </sheetViews>
  <sheetFormatPr defaultColWidth="9.140625" defaultRowHeight="15.75" x14ac:dyDescent="0.25"/>
  <cols>
    <col min="1" max="1" width="4.5703125" style="13" customWidth="1"/>
    <col min="2" max="2" width="21.42578125" style="13" customWidth="1"/>
    <col min="3" max="28" width="14.5703125" style="13" customWidth="1"/>
    <col min="29" max="30" width="10.5703125" style="13" customWidth="1"/>
    <col min="31" max="31" width="15.42578125" style="13" bestFit="1" customWidth="1"/>
    <col min="32" max="34" width="10.5703125" style="13" customWidth="1"/>
    <col min="35" max="35" width="13.42578125" style="13" bestFit="1" customWidth="1"/>
    <col min="36" max="36" width="10.5703125" style="13" customWidth="1"/>
    <col min="37" max="37" width="12.42578125" style="13" customWidth="1"/>
    <col min="38" max="61" width="10.5703125" style="13" customWidth="1"/>
    <col min="62" max="16384" width="9.140625" style="13"/>
  </cols>
  <sheetData>
    <row r="1" spans="1:28" ht="16.5" thickBot="1" x14ac:dyDescent="0.3"/>
    <row r="2" spans="1:28" ht="21.75" thickBot="1" x14ac:dyDescent="0.4">
      <c r="A2" s="18"/>
      <c r="B2" s="78" t="s">
        <v>137</v>
      </c>
      <c r="C2" s="79"/>
      <c r="D2" s="18"/>
      <c r="E2" s="18"/>
      <c r="F2" s="18"/>
      <c r="G2" s="18"/>
      <c r="H2" s="18"/>
      <c r="I2" s="18"/>
      <c r="J2" s="19"/>
      <c r="K2" s="19"/>
      <c r="L2" s="19"/>
      <c r="M2" s="19"/>
      <c r="N2" s="19"/>
      <c r="O2" s="19"/>
      <c r="P2" s="19"/>
      <c r="Q2" s="19"/>
      <c r="R2" s="19"/>
      <c r="S2" s="19"/>
      <c r="T2" s="19"/>
      <c r="U2" s="19"/>
      <c r="V2" s="19"/>
      <c r="W2" s="19"/>
      <c r="X2" s="19"/>
      <c r="Y2" s="19"/>
      <c r="Z2" s="19"/>
      <c r="AA2" s="19"/>
      <c r="AB2" s="19"/>
    </row>
    <row r="4" spans="1:28" s="112" customFormat="1" x14ac:dyDescent="0.25">
      <c r="A4" s="231" t="s">
        <v>114</v>
      </c>
      <c r="B4" s="231"/>
      <c r="C4" s="231"/>
      <c r="D4" s="231"/>
      <c r="E4" s="231"/>
      <c r="F4" s="231"/>
      <c r="G4" s="231"/>
      <c r="H4" s="231"/>
      <c r="I4" s="231"/>
      <c r="J4" s="231"/>
      <c r="K4" s="231"/>
    </row>
    <row r="5" spans="1:28" s="112" customFormat="1" x14ac:dyDescent="0.25">
      <c r="A5" s="121"/>
      <c r="B5" s="121"/>
      <c r="C5" s="121"/>
      <c r="D5" s="121"/>
      <c r="E5" s="121"/>
      <c r="F5" s="121"/>
      <c r="G5" s="121"/>
      <c r="H5" s="121"/>
      <c r="I5" s="121"/>
      <c r="J5" s="121"/>
      <c r="K5" s="121"/>
    </row>
    <row r="6" spans="1:28" ht="15.75" customHeight="1" x14ac:dyDescent="0.25">
      <c r="A6" s="112"/>
      <c r="B6" s="112" t="s">
        <v>107</v>
      </c>
      <c r="C6" s="203"/>
      <c r="D6" s="203"/>
      <c r="E6" s="203"/>
      <c r="F6" s="203"/>
      <c r="G6" s="225"/>
      <c r="H6" s="225"/>
      <c r="I6" s="112"/>
      <c r="J6" s="112"/>
      <c r="K6" s="112"/>
    </row>
    <row r="7" spans="1:28" s="19" customFormat="1" x14ac:dyDescent="0.25">
      <c r="A7" s="112"/>
      <c r="B7" s="112" t="s">
        <v>108</v>
      </c>
      <c r="C7" s="226"/>
      <c r="D7" s="226"/>
      <c r="E7" s="226"/>
      <c r="F7" s="226"/>
      <c r="G7" s="225"/>
      <c r="H7" s="225"/>
      <c r="I7" s="112"/>
      <c r="J7" s="112"/>
      <c r="K7" s="112"/>
    </row>
    <row r="8" spans="1:28" s="19" customFormat="1" x14ac:dyDescent="0.25">
      <c r="A8" s="112"/>
      <c r="B8" s="112"/>
      <c r="C8" s="208"/>
      <c r="D8" s="208"/>
      <c r="E8" s="208"/>
      <c r="F8" s="225"/>
      <c r="G8" s="225"/>
      <c r="H8" s="225"/>
      <c r="I8" s="112"/>
      <c r="J8" s="112"/>
      <c r="K8" s="112"/>
    </row>
    <row r="9" spans="1:28" s="19" customFormat="1" x14ac:dyDescent="0.25">
      <c r="A9" s="112"/>
      <c r="B9" s="112" t="s">
        <v>107</v>
      </c>
      <c r="C9" s="203"/>
      <c r="D9" s="203"/>
      <c r="E9" s="203"/>
      <c r="F9" s="203"/>
      <c r="G9" s="203"/>
      <c r="H9" s="203"/>
      <c r="I9" s="112"/>
      <c r="J9" s="112"/>
      <c r="K9" s="112"/>
    </row>
    <row r="10" spans="1:28" s="19" customFormat="1" x14ac:dyDescent="0.25">
      <c r="A10" s="112"/>
      <c r="B10" s="112" t="s">
        <v>109</v>
      </c>
      <c r="C10" s="203"/>
      <c r="D10" s="203"/>
      <c r="E10" s="203"/>
      <c r="F10" s="203"/>
      <c r="G10" s="203"/>
      <c r="H10" s="203"/>
      <c r="I10" s="112"/>
      <c r="J10" s="112"/>
      <c r="K10" s="112"/>
    </row>
    <row r="11" spans="1:28" s="19" customFormat="1" x14ac:dyDescent="0.25">
      <c r="A11" s="112"/>
      <c r="B11" s="112"/>
      <c r="C11" s="203"/>
      <c r="D11" s="203"/>
      <c r="E11" s="203"/>
      <c r="F11" s="225"/>
      <c r="G11" s="225"/>
      <c r="H11" s="225"/>
      <c r="I11" s="112"/>
      <c r="J11" s="112"/>
      <c r="K11" s="112"/>
    </row>
    <row r="12" spans="1:28" s="19" customFormat="1" x14ac:dyDescent="0.25">
      <c r="A12" s="112"/>
      <c r="B12" s="112" t="s">
        <v>107</v>
      </c>
      <c r="C12" s="220"/>
      <c r="D12" s="220"/>
      <c r="E12" s="220"/>
      <c r="F12" s="225"/>
      <c r="G12" s="225"/>
      <c r="H12" s="225"/>
      <c r="I12" s="112"/>
      <c r="J12" s="112"/>
      <c r="K12" s="112"/>
    </row>
    <row r="13" spans="1:28" s="19" customFormat="1" x14ac:dyDescent="0.25">
      <c r="A13" s="112"/>
      <c r="B13" s="112" t="s">
        <v>14</v>
      </c>
      <c r="C13" s="207"/>
      <c r="D13" s="207"/>
      <c r="E13" s="207"/>
      <c r="F13" s="225"/>
      <c r="G13" s="225"/>
      <c r="H13" s="225"/>
      <c r="I13" s="112"/>
      <c r="J13" s="112"/>
      <c r="K13" s="112"/>
    </row>
    <row r="14" spans="1:28" s="19" customFormat="1" x14ac:dyDescent="0.25">
      <c r="A14" s="112"/>
      <c r="B14" s="112"/>
      <c r="C14" s="207"/>
      <c r="D14" s="207"/>
      <c r="E14" s="207"/>
      <c r="F14" s="225"/>
      <c r="G14" s="225"/>
      <c r="H14" s="225"/>
      <c r="I14" s="112"/>
      <c r="J14" s="112"/>
      <c r="K14" s="112"/>
    </row>
    <row r="15" spans="1:28" s="19" customFormat="1" x14ac:dyDescent="0.25">
      <c r="A15" s="112"/>
      <c r="B15" s="112" t="s">
        <v>107</v>
      </c>
      <c r="C15" s="220"/>
      <c r="D15" s="220"/>
      <c r="E15" s="220"/>
      <c r="F15" s="225"/>
      <c r="G15" s="225"/>
      <c r="H15" s="225"/>
      <c r="I15" s="112"/>
      <c r="J15" s="112"/>
      <c r="K15" s="112"/>
    </row>
    <row r="16" spans="1:28" s="19" customFormat="1" x14ac:dyDescent="0.25">
      <c r="A16" s="112"/>
      <c r="B16" s="112" t="s">
        <v>110</v>
      </c>
      <c r="C16" s="207"/>
      <c r="D16" s="207"/>
      <c r="E16" s="207"/>
      <c r="F16" s="225"/>
      <c r="G16" s="225"/>
      <c r="H16" s="225"/>
      <c r="I16" s="112"/>
      <c r="J16" s="112"/>
      <c r="K16" s="112"/>
    </row>
    <row r="17" spans="1:11" s="19" customFormat="1" x14ac:dyDescent="0.25">
      <c r="A17" s="112"/>
      <c r="B17" s="112"/>
      <c r="C17" s="207"/>
      <c r="D17" s="207"/>
      <c r="E17" s="207"/>
      <c r="F17" s="225"/>
      <c r="G17" s="225"/>
      <c r="H17" s="225"/>
      <c r="I17" s="112"/>
      <c r="J17" s="112"/>
      <c r="K17" s="112"/>
    </row>
    <row r="18" spans="1:11" x14ac:dyDescent="0.25">
      <c r="A18" s="112"/>
      <c r="B18" s="112" t="s">
        <v>107</v>
      </c>
      <c r="C18" s="203"/>
      <c r="D18" s="203"/>
      <c r="E18" s="203"/>
      <c r="F18" s="203"/>
      <c r="G18" s="225"/>
      <c r="H18" s="225"/>
      <c r="I18" s="112"/>
      <c r="J18" s="112"/>
      <c r="K18" s="112"/>
    </row>
    <row r="19" spans="1:11" x14ac:dyDescent="0.25">
      <c r="A19" s="112"/>
      <c r="B19" s="112" t="s">
        <v>27</v>
      </c>
      <c r="C19" s="207"/>
      <c r="D19" s="207"/>
      <c r="E19" s="207"/>
      <c r="F19" s="207"/>
      <c r="G19" s="225"/>
      <c r="H19" s="225"/>
      <c r="I19" s="112"/>
      <c r="J19" s="112"/>
      <c r="K19" s="112"/>
    </row>
    <row r="20" spans="1:11" x14ac:dyDescent="0.25">
      <c r="A20" s="112"/>
      <c r="B20" s="112"/>
      <c r="C20" s="203"/>
      <c r="D20" s="203"/>
      <c r="E20" s="203"/>
      <c r="F20" s="225"/>
      <c r="G20" s="225"/>
      <c r="H20" s="225"/>
      <c r="I20" s="112"/>
      <c r="J20" s="112"/>
      <c r="K20" s="112"/>
    </row>
    <row r="21" spans="1:11" x14ac:dyDescent="0.25">
      <c r="A21" s="112"/>
      <c r="B21" s="112" t="s">
        <v>107</v>
      </c>
      <c r="C21" s="203"/>
      <c r="D21" s="203"/>
      <c r="E21" s="203"/>
      <c r="F21" s="225"/>
      <c r="G21" s="225"/>
      <c r="H21" s="225"/>
      <c r="I21" s="112"/>
      <c r="J21" s="112"/>
      <c r="K21" s="112"/>
    </row>
    <row r="22" spans="1:11" x14ac:dyDescent="0.25">
      <c r="A22" s="112"/>
      <c r="B22" s="112" t="s">
        <v>111</v>
      </c>
      <c r="C22" s="207"/>
      <c r="D22" s="207"/>
      <c r="E22" s="203"/>
      <c r="F22" s="225"/>
      <c r="G22" s="225"/>
      <c r="H22" s="225"/>
      <c r="I22" s="112"/>
      <c r="J22" s="112"/>
      <c r="K22" s="112"/>
    </row>
    <row r="23" spans="1:11" x14ac:dyDescent="0.25">
      <c r="A23" s="112"/>
      <c r="B23" s="112"/>
      <c r="C23" s="203"/>
      <c r="D23" s="203"/>
      <c r="E23" s="203"/>
      <c r="F23" s="225"/>
      <c r="G23" s="225"/>
      <c r="H23" s="225"/>
      <c r="I23" s="112"/>
      <c r="J23" s="112"/>
      <c r="K23" s="112"/>
    </row>
    <row r="24" spans="1:11" ht="15.75" customHeight="1" x14ac:dyDescent="0.25">
      <c r="A24" s="121"/>
      <c r="B24" s="121" t="s">
        <v>113</v>
      </c>
      <c r="C24" s="227"/>
      <c r="D24" s="228"/>
      <c r="E24" s="228"/>
      <c r="F24" s="228"/>
      <c r="G24" s="228"/>
      <c r="H24" s="228"/>
      <c r="I24" s="121"/>
      <c r="J24" s="121"/>
      <c r="K24" s="121"/>
    </row>
    <row r="25" spans="1:11" x14ac:dyDescent="0.25">
      <c r="A25" s="121"/>
      <c r="B25" s="121" t="s">
        <v>15</v>
      </c>
      <c r="C25" s="229"/>
      <c r="D25" s="228"/>
      <c r="E25" s="228"/>
      <c r="F25" s="228"/>
      <c r="G25" s="228"/>
      <c r="H25" s="228"/>
      <c r="I25" s="121"/>
      <c r="J25" s="121"/>
      <c r="K25" s="121"/>
    </row>
    <row r="26" spans="1:11" ht="15.75" customHeight="1" x14ac:dyDescent="0.25">
      <c r="A26" s="121"/>
      <c r="B26" s="121" t="s">
        <v>8</v>
      </c>
      <c r="C26" s="229"/>
      <c r="D26" s="228"/>
      <c r="E26" s="228"/>
      <c r="F26" s="228"/>
      <c r="G26" s="228"/>
      <c r="H26" s="228"/>
      <c r="I26" s="121"/>
      <c r="J26" s="121"/>
      <c r="K26" s="121"/>
    </row>
    <row r="27" spans="1:11" x14ac:dyDescent="0.25">
      <c r="A27" s="112"/>
      <c r="B27" s="112"/>
      <c r="C27" s="112"/>
      <c r="D27" s="112"/>
      <c r="E27" s="112"/>
      <c r="F27" s="112"/>
      <c r="G27" s="112"/>
      <c r="H27" s="112"/>
      <c r="I27" s="112"/>
      <c r="J27" s="112"/>
      <c r="K27" s="112"/>
    </row>
    <row r="28" spans="1:11" s="112" customFormat="1" x14ac:dyDescent="0.25"/>
    <row r="29" spans="1:11" s="112" customFormat="1" x14ac:dyDescent="0.25"/>
    <row r="30" spans="1:11" s="112" customFormat="1" x14ac:dyDescent="0.25"/>
    <row r="31" spans="1:11" s="112" customFormat="1" x14ac:dyDescent="0.25"/>
    <row r="32" spans="1:11" s="112" customFormat="1" x14ac:dyDescent="0.25"/>
    <row r="33" s="112" customFormat="1" x14ac:dyDescent="0.25"/>
    <row r="34" s="112" customFormat="1" x14ac:dyDescent="0.25"/>
    <row r="35" s="112" customFormat="1" x14ac:dyDescent="0.25"/>
    <row r="36" s="112" customFormat="1" x14ac:dyDescent="0.25"/>
    <row r="37" s="112" customFormat="1" x14ac:dyDescent="0.25"/>
    <row r="38" s="112" customFormat="1" x14ac:dyDescent="0.25"/>
    <row r="39" s="112" customFormat="1" x14ac:dyDescent="0.25"/>
    <row r="40" s="112" customFormat="1" x14ac:dyDescent="0.25"/>
    <row r="41" s="112" customFormat="1" x14ac:dyDescent="0.25"/>
    <row r="42" s="112" customFormat="1" x14ac:dyDescent="0.25"/>
    <row r="43" s="112" customFormat="1" x14ac:dyDescent="0.25"/>
    <row r="44" s="112" customFormat="1" x14ac:dyDescent="0.25"/>
    <row r="45" s="112" customFormat="1" x14ac:dyDescent="0.25"/>
    <row r="46" s="112" customFormat="1" x14ac:dyDescent="0.25"/>
    <row r="47" s="112" customFormat="1" x14ac:dyDescent="0.25"/>
    <row r="48" s="112" customFormat="1" x14ac:dyDescent="0.25"/>
    <row r="49" s="112" customFormat="1" x14ac:dyDescent="0.25"/>
    <row r="50" s="112" customFormat="1" x14ac:dyDescent="0.25"/>
    <row r="51" s="112" customFormat="1" x14ac:dyDescent="0.25"/>
    <row r="52" s="112" customFormat="1" x14ac:dyDescent="0.25"/>
    <row r="53" s="112" customFormat="1" x14ac:dyDescent="0.25"/>
    <row r="54" s="112" customFormat="1" x14ac:dyDescent="0.25"/>
    <row r="55" s="112" customFormat="1" x14ac:dyDescent="0.25"/>
    <row r="56" s="112" customFormat="1" x14ac:dyDescent="0.25"/>
    <row r="57" s="112" customFormat="1" x14ac:dyDescent="0.25"/>
    <row r="58" s="112" customFormat="1" x14ac:dyDescent="0.25"/>
    <row r="59" s="112" customFormat="1" x14ac:dyDescent="0.25"/>
    <row r="60" s="112" customFormat="1" x14ac:dyDescent="0.25"/>
    <row r="61" s="112" customFormat="1" x14ac:dyDescent="0.25"/>
    <row r="62" s="112" customFormat="1" x14ac:dyDescent="0.25"/>
    <row r="63" s="112" customFormat="1" x14ac:dyDescent="0.25"/>
    <row r="64" s="112" customFormat="1" x14ac:dyDescent="0.25"/>
    <row r="65" s="112" customFormat="1" x14ac:dyDescent="0.25"/>
    <row r="66" s="112" customFormat="1" x14ac:dyDescent="0.25"/>
    <row r="67" s="112" customFormat="1" x14ac:dyDescent="0.25"/>
    <row r="68" s="112" customFormat="1" x14ac:dyDescent="0.25"/>
    <row r="69" s="112" customFormat="1" x14ac:dyDescent="0.25"/>
    <row r="70" s="112" customFormat="1" x14ac:dyDescent="0.25"/>
    <row r="71" s="112" customFormat="1" x14ac:dyDescent="0.25"/>
    <row r="72" s="112" customFormat="1" x14ac:dyDescent="0.25"/>
    <row r="73" s="112" customFormat="1" x14ac:dyDescent="0.25"/>
    <row r="74" s="112" customFormat="1" x14ac:dyDescent="0.25"/>
    <row r="75" s="112" customFormat="1" x14ac:dyDescent="0.25"/>
    <row r="76" s="112" customFormat="1" x14ac:dyDescent="0.25"/>
    <row r="77" s="112" customFormat="1" x14ac:dyDescent="0.25"/>
    <row r="78" s="112" customFormat="1" x14ac:dyDescent="0.25"/>
    <row r="79" s="112" customFormat="1" x14ac:dyDescent="0.25"/>
    <row r="80" s="112" customFormat="1" x14ac:dyDescent="0.25"/>
    <row r="81" spans="1:1" s="112" customFormat="1" x14ac:dyDescent="0.25"/>
    <row r="82" spans="1:1" s="112" customFormat="1" x14ac:dyDescent="0.25"/>
    <row r="83" spans="1:1" s="112" customFormat="1" x14ac:dyDescent="0.25"/>
    <row r="84" spans="1:1" s="112" customFormat="1" x14ac:dyDescent="0.25"/>
    <row r="85" spans="1:1" s="112" customFormat="1" x14ac:dyDescent="0.25"/>
    <row r="86" spans="1:1" s="112" customFormat="1" x14ac:dyDescent="0.25"/>
    <row r="87" spans="1:1" s="112" customFormat="1" x14ac:dyDescent="0.25"/>
    <row r="88" spans="1:1" s="112" customFormat="1" x14ac:dyDescent="0.25"/>
    <row r="89" spans="1:1" s="112" customFormat="1" x14ac:dyDescent="0.25"/>
    <row r="90" spans="1:1" s="112" customFormat="1" x14ac:dyDescent="0.25"/>
    <row r="91" spans="1:1" s="112" customFormat="1" x14ac:dyDescent="0.25"/>
    <row r="92" spans="1:1" s="112" customFormat="1" x14ac:dyDescent="0.25"/>
    <row r="94" spans="1:1" x14ac:dyDescent="0.25">
      <c r="A94" s="24"/>
    </row>
    <row r="95" spans="1:1" x14ac:dyDescent="0.25">
      <c r="A95" s="112"/>
    </row>
    <row r="96" spans="1:1" x14ac:dyDescent="0.25">
      <c r="A96" s="24"/>
    </row>
    <row r="97" spans="1:1" x14ac:dyDescent="0.25">
      <c r="A97" s="112"/>
    </row>
    <row r="98" spans="1:1" x14ac:dyDescent="0.25">
      <c r="A98" s="24"/>
    </row>
    <row r="99" spans="1:1" x14ac:dyDescent="0.25">
      <c r="A99" s="112"/>
    </row>
  </sheetData>
  <mergeCells count="1">
    <mergeCell ref="A4:K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Chapter 7</vt:lpstr>
      <vt:lpstr>Section 7.1</vt:lpstr>
      <vt:lpstr>Scenario Summary</vt:lpstr>
      <vt:lpstr>Section 7.2</vt:lpstr>
      <vt:lpstr>Section 7.4</vt:lpstr>
      <vt:lpstr>Master It!</vt:lpstr>
      <vt:lpstr>Solution</vt:lpstr>
      <vt:lpstr>Fixed_costs</vt:lpstr>
      <vt:lpstr>Investment</vt:lpstr>
      <vt:lpstr>NPV</vt:lpstr>
      <vt:lpstr>Price</vt:lpstr>
      <vt:lpstr>Total_sales</vt:lpstr>
      <vt:lpstr>Unit_sales</vt:lpstr>
      <vt:lpstr>Variable_cost_per_unit</vt:lpstr>
    </vt:vector>
  </TitlesOfParts>
  <Company>Belmont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Smolira</dc:creator>
  <cp:lastModifiedBy>Reese, William A</cp:lastModifiedBy>
  <cp:lastPrinted>2009-02-05T19:05:04Z</cp:lastPrinted>
  <dcterms:created xsi:type="dcterms:W3CDTF">2008-02-06T20:32:32Z</dcterms:created>
  <dcterms:modified xsi:type="dcterms:W3CDTF">2022-04-14T20:16:18Z</dcterms:modified>
</cp:coreProperties>
</file>