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ese\Box\111 Docs from Ofc PC\Finance 7110 (MBA Investments)\Fall 2024 - Evening\"/>
    </mc:Choice>
  </mc:AlternateContent>
  <xr:revisionPtr revIDLastSave="0" documentId="8_{6D3A2830-D411-445F-A79B-5E67FEFE43A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ability Dur" sheetId="8" r:id="rId1"/>
    <sheet name="Bond #1 Dur" sheetId="1" r:id="rId2"/>
    <sheet name="Bond #2 Dur" sheetId="2" r:id="rId3"/>
    <sheet name="Bond #3 Dur" sheetId="3" r:id="rId4"/>
    <sheet name="Bond #1 FV" sheetId="4" r:id="rId5"/>
    <sheet name="Bond #2 FV" sheetId="5" r:id="rId6"/>
    <sheet name="Bond #3 FV" sheetId="6" r:id="rId7"/>
    <sheet name="Liability Convexity" sheetId="9" r:id="rId8"/>
    <sheet name="Bond #2 Convexity" sheetId="10" r:id="rId9"/>
  </sheets>
  <definedNames>
    <definedName name="solver_adj" localSheetId="6" hidden="1">'Bond #3 FV'!#REF!</definedName>
    <definedName name="solver_cvg" localSheetId="6" hidden="1">0.0001</definedName>
    <definedName name="solver_drv" localSheetId="6" hidden="1">1</definedName>
    <definedName name="solver_est" localSheetId="6" hidden="1">1</definedName>
    <definedName name="solver_itr" localSheetId="6" hidden="1">100</definedName>
    <definedName name="solver_lin" localSheetId="6" hidden="1">2</definedName>
    <definedName name="solver_neg" localSheetId="6" hidden="1">2</definedName>
    <definedName name="solver_num" localSheetId="6" hidden="1">0</definedName>
    <definedName name="solver_nwt" localSheetId="6" hidden="1">1</definedName>
    <definedName name="solver_opt" localSheetId="6" hidden="1">'Bond #3 FV'!#REF!</definedName>
    <definedName name="solver_pre" localSheetId="6" hidden="1">0.000001</definedName>
    <definedName name="solver_scl" localSheetId="6" hidden="1">2</definedName>
    <definedName name="solver_sho" localSheetId="6" hidden="1">2</definedName>
    <definedName name="solver_tim" localSheetId="6" hidden="1">100</definedName>
    <definedName name="solver_tol" localSheetId="6" hidden="1">0.05</definedName>
    <definedName name="solver_typ" localSheetId="6" hidden="1">3</definedName>
    <definedName name="solver_val" localSheetId="6" hidden="1">14178376.27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6" l="1"/>
  <c r="A10" i="5"/>
  <c r="G9" i="3"/>
  <c r="G10" i="3" s="1"/>
  <c r="G9" i="2"/>
  <c r="G10" i="2" s="1"/>
  <c r="G9" i="1"/>
  <c r="G10" i="1" s="1"/>
  <c r="D34" i="10"/>
  <c r="D37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4" i="10"/>
  <c r="B29" i="10"/>
  <c r="C29" i="10" s="1"/>
  <c r="B28" i="10"/>
  <c r="C28" i="10" s="1"/>
  <c r="B27" i="10"/>
  <c r="C27" i="10" s="1"/>
  <c r="B26" i="10"/>
  <c r="C26" i="10" s="1"/>
  <c r="B25" i="10"/>
  <c r="C25" i="10" s="1"/>
  <c r="B24" i="10"/>
  <c r="C24" i="10" s="1"/>
  <c r="C23" i="10"/>
  <c r="B23" i="10"/>
  <c r="B22" i="10"/>
  <c r="C22" i="10" s="1"/>
  <c r="B21" i="10"/>
  <c r="C21" i="10" s="1"/>
  <c r="B20" i="10"/>
  <c r="C20" i="10" s="1"/>
  <c r="B19" i="10"/>
  <c r="C19" i="10" s="1"/>
  <c r="B18" i="10"/>
  <c r="C18" i="10" s="1"/>
  <c r="B17" i="10"/>
  <c r="C17" i="10" s="1"/>
  <c r="B16" i="10"/>
  <c r="C16" i="10" s="1"/>
  <c r="B15" i="10"/>
  <c r="C15" i="10" s="1"/>
  <c r="B14" i="10"/>
  <c r="C14" i="10" s="1"/>
  <c r="B13" i="10"/>
  <c r="C13" i="10" s="1"/>
  <c r="B12" i="10"/>
  <c r="C12" i="10" s="1"/>
  <c r="B11" i="10"/>
  <c r="C11" i="10" s="1"/>
  <c r="B10" i="10"/>
  <c r="C10" i="10" s="1"/>
  <c r="B9" i="10"/>
  <c r="C9" i="10" s="1"/>
  <c r="B8" i="10"/>
  <c r="C8" i="10" s="1"/>
  <c r="C7" i="10"/>
  <c r="B7" i="10"/>
  <c r="B6" i="10"/>
  <c r="C6" i="10" s="1"/>
  <c r="B5" i="10"/>
  <c r="C5" i="10" s="1"/>
  <c r="B4" i="10"/>
  <c r="C4" i="10" s="1"/>
  <c r="D8" i="9"/>
  <c r="D12" i="9"/>
  <c r="D16" i="9"/>
  <c r="D4" i="9"/>
  <c r="B23" i="9"/>
  <c r="C23" i="9" s="1"/>
  <c r="D23" i="9" s="1"/>
  <c r="B22" i="9"/>
  <c r="C22" i="9" s="1"/>
  <c r="D22" i="9" s="1"/>
  <c r="B21" i="9"/>
  <c r="B20" i="9"/>
  <c r="C20" i="9" s="1"/>
  <c r="D20" i="9" s="1"/>
  <c r="B19" i="9"/>
  <c r="C19" i="9" s="1"/>
  <c r="D19" i="9" s="1"/>
  <c r="B18" i="9"/>
  <c r="C18" i="9" s="1"/>
  <c r="D18" i="9" s="1"/>
  <c r="B17" i="9"/>
  <c r="C17" i="9" s="1"/>
  <c r="D17" i="9" s="1"/>
  <c r="B16" i="9"/>
  <c r="C16" i="9" s="1"/>
  <c r="B15" i="9"/>
  <c r="C15" i="9" s="1"/>
  <c r="D15" i="9" s="1"/>
  <c r="B14" i="9"/>
  <c r="C14" i="9" s="1"/>
  <c r="D14" i="9" s="1"/>
  <c r="B13" i="9"/>
  <c r="B12" i="9"/>
  <c r="C12" i="9" s="1"/>
  <c r="B11" i="9"/>
  <c r="C11" i="9" s="1"/>
  <c r="D11" i="9" s="1"/>
  <c r="B10" i="9"/>
  <c r="C10" i="9" s="1"/>
  <c r="D10" i="9" s="1"/>
  <c r="C9" i="9"/>
  <c r="D9" i="9" s="1"/>
  <c r="B9" i="9"/>
  <c r="B8" i="9"/>
  <c r="C8" i="9" s="1"/>
  <c r="B7" i="9"/>
  <c r="C7" i="9" s="1"/>
  <c r="D7" i="9" s="1"/>
  <c r="B6" i="9"/>
  <c r="C6" i="9" s="1"/>
  <c r="D6" i="9" s="1"/>
  <c r="B5" i="9"/>
  <c r="B4" i="9"/>
  <c r="C4" i="9" s="1"/>
  <c r="C31" i="10" l="1"/>
  <c r="D31" i="10"/>
  <c r="C5" i="9"/>
  <c r="D5" i="9" s="1"/>
  <c r="C21" i="9"/>
  <c r="C13" i="9"/>
  <c r="D13" i="9" s="1"/>
  <c r="B4" i="8"/>
  <c r="C4" i="8" s="1"/>
  <c r="B5" i="8"/>
  <c r="C5" i="8" s="1"/>
  <c r="D5" i="8" s="1"/>
  <c r="B6" i="8"/>
  <c r="B7" i="8"/>
  <c r="B8" i="8"/>
  <c r="B9" i="8"/>
  <c r="C9" i="8" s="1"/>
  <c r="D9" i="8" s="1"/>
  <c r="B10" i="8"/>
  <c r="B11" i="8"/>
  <c r="B12" i="8"/>
  <c r="B13" i="8"/>
  <c r="C13" i="8" s="1"/>
  <c r="D13" i="8" s="1"/>
  <c r="B14" i="8"/>
  <c r="B15" i="8"/>
  <c r="B16" i="8"/>
  <c r="C16" i="8" s="1"/>
  <c r="D16" i="8" s="1"/>
  <c r="B17" i="8"/>
  <c r="C17" i="8" s="1"/>
  <c r="D17" i="8" s="1"/>
  <c r="B18" i="8"/>
  <c r="B19" i="8"/>
  <c r="B20" i="8"/>
  <c r="C20" i="8" s="1"/>
  <c r="D20" i="8" s="1"/>
  <c r="B21" i="8"/>
  <c r="C21" i="8" s="1"/>
  <c r="D21" i="8" s="1"/>
  <c r="B22" i="8"/>
  <c r="B23" i="8"/>
  <c r="D32" i="8"/>
  <c r="C23" i="8"/>
  <c r="D23" i="8" s="1"/>
  <c r="C22" i="8"/>
  <c r="D22" i="8" s="1"/>
  <c r="C19" i="8"/>
  <c r="D19" i="8" s="1"/>
  <c r="C18" i="8"/>
  <c r="D18" i="8" s="1"/>
  <c r="C15" i="8"/>
  <c r="D15" i="8" s="1"/>
  <c r="C14" i="8"/>
  <c r="D14" i="8" s="1"/>
  <c r="C12" i="8"/>
  <c r="D12" i="8" s="1"/>
  <c r="C11" i="8"/>
  <c r="D11" i="8" s="1"/>
  <c r="C10" i="8"/>
  <c r="D10" i="8" s="1"/>
  <c r="C8" i="8"/>
  <c r="D8" i="8" s="1"/>
  <c r="C7" i="8"/>
  <c r="D7" i="8" s="1"/>
  <c r="C6" i="8"/>
  <c r="D6" i="8" s="1"/>
  <c r="C25" i="9" l="1"/>
  <c r="D21" i="9"/>
  <c r="D25" i="9" s="1"/>
  <c r="D28" i="9" s="1"/>
  <c r="D31" i="9" s="1"/>
  <c r="D4" i="8"/>
  <c r="D24" i="8" s="1"/>
  <c r="C24" i="8"/>
  <c r="G4" i="4"/>
  <c r="A4" i="6"/>
  <c r="G4" i="6" s="1"/>
  <c r="B33" i="3"/>
  <c r="B18" i="3"/>
  <c r="C18" i="3" s="1"/>
  <c r="D18" i="3" s="1"/>
  <c r="B19" i="3"/>
  <c r="C19" i="3" s="1"/>
  <c r="D19" i="3" s="1"/>
  <c r="B20" i="3"/>
  <c r="C20" i="3"/>
  <c r="D20" i="3" s="1"/>
  <c r="B21" i="3"/>
  <c r="C21" i="3"/>
  <c r="D21" i="3" s="1"/>
  <c r="B22" i="3"/>
  <c r="C22" i="3" s="1"/>
  <c r="D22" i="3" s="1"/>
  <c r="B23" i="3"/>
  <c r="C23" i="3" s="1"/>
  <c r="D23" i="3" s="1"/>
  <c r="B24" i="3"/>
  <c r="C24" i="3" s="1"/>
  <c r="D24" i="3" s="1"/>
  <c r="B25" i="3"/>
  <c r="C25" i="3" s="1"/>
  <c r="D25" i="3" s="1"/>
  <c r="B26" i="3"/>
  <c r="C26" i="3" s="1"/>
  <c r="D26" i="3" s="1"/>
  <c r="B27" i="3"/>
  <c r="C27" i="3" s="1"/>
  <c r="D27" i="3" s="1"/>
  <c r="B28" i="3"/>
  <c r="C28" i="3"/>
  <c r="D28" i="3" s="1"/>
  <c r="B29" i="3"/>
  <c r="C29" i="3" s="1"/>
  <c r="D29" i="3" s="1"/>
  <c r="B30" i="3"/>
  <c r="C30" i="3" s="1"/>
  <c r="D30" i="3" s="1"/>
  <c r="B31" i="3"/>
  <c r="C31" i="3" s="1"/>
  <c r="D31" i="3" s="1"/>
  <c r="B32" i="3"/>
  <c r="C32" i="3" s="1"/>
  <c r="D32" i="3" s="1"/>
  <c r="C33" i="3"/>
  <c r="D33" i="3" s="1"/>
  <c r="B5" i="3"/>
  <c r="C5" i="3" s="1"/>
  <c r="D5" i="3" s="1"/>
  <c r="B6" i="3"/>
  <c r="C6" i="3" s="1"/>
  <c r="D6" i="3" s="1"/>
  <c r="B7" i="3"/>
  <c r="C7" i="3" s="1"/>
  <c r="D7" i="3" s="1"/>
  <c r="B8" i="3"/>
  <c r="C8" i="3" s="1"/>
  <c r="D8" i="3" s="1"/>
  <c r="B9" i="3"/>
  <c r="C9" i="3" s="1"/>
  <c r="D9" i="3" s="1"/>
  <c r="B10" i="3"/>
  <c r="C10" i="3" s="1"/>
  <c r="D10" i="3" s="1"/>
  <c r="B11" i="3"/>
  <c r="C11" i="3" s="1"/>
  <c r="D11" i="3" s="1"/>
  <c r="B12" i="3"/>
  <c r="C12" i="3" s="1"/>
  <c r="D12" i="3" s="1"/>
  <c r="B13" i="3"/>
  <c r="C13" i="3" s="1"/>
  <c r="D13" i="3" s="1"/>
  <c r="B14" i="3"/>
  <c r="C14" i="3" s="1"/>
  <c r="D14" i="3" s="1"/>
  <c r="B15" i="3"/>
  <c r="C15" i="3" s="1"/>
  <c r="D15" i="3" s="1"/>
  <c r="B16" i="3"/>
  <c r="C16" i="3" s="1"/>
  <c r="D16" i="3" s="1"/>
  <c r="B17" i="3"/>
  <c r="C17" i="3" s="1"/>
  <c r="D17" i="3" s="1"/>
  <c r="B4" i="3"/>
  <c r="C4" i="3" s="1"/>
  <c r="B29" i="2"/>
  <c r="C29" i="2" s="1"/>
  <c r="D29" i="2" s="1"/>
  <c r="B16" i="2"/>
  <c r="C16" i="2" s="1"/>
  <c r="D16" i="2" s="1"/>
  <c r="B17" i="2"/>
  <c r="C17" i="2"/>
  <c r="D17" i="2" s="1"/>
  <c r="B18" i="2"/>
  <c r="C18" i="2"/>
  <c r="D18" i="2" s="1"/>
  <c r="B19" i="2"/>
  <c r="C19" i="2" s="1"/>
  <c r="D19" i="2" s="1"/>
  <c r="B20" i="2"/>
  <c r="C20" i="2" s="1"/>
  <c r="D20" i="2" s="1"/>
  <c r="B21" i="2"/>
  <c r="C21" i="2" s="1"/>
  <c r="D21" i="2" s="1"/>
  <c r="B22" i="2"/>
  <c r="C22" i="2" s="1"/>
  <c r="D22" i="2" s="1"/>
  <c r="B23" i="2"/>
  <c r="C23" i="2"/>
  <c r="D23" i="2" s="1"/>
  <c r="B24" i="2"/>
  <c r="C24" i="2" s="1"/>
  <c r="D24" i="2" s="1"/>
  <c r="B25" i="2"/>
  <c r="C25" i="2"/>
  <c r="D25" i="2" s="1"/>
  <c r="B26" i="2"/>
  <c r="C26" i="2"/>
  <c r="D26" i="2" s="1"/>
  <c r="B27" i="2"/>
  <c r="C27" i="2" s="1"/>
  <c r="D27" i="2" s="1"/>
  <c r="B28" i="2"/>
  <c r="C28" i="2" s="1"/>
  <c r="D28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11" i="2"/>
  <c r="C11" i="2" s="1"/>
  <c r="B12" i="2"/>
  <c r="C12" i="2" s="1"/>
  <c r="B13" i="2"/>
  <c r="C13" i="2" s="1"/>
  <c r="B14" i="2"/>
  <c r="C14" i="2" s="1"/>
  <c r="B15" i="2"/>
  <c r="C15" i="2" s="1"/>
  <c r="B4" i="2"/>
  <c r="C4" i="2" s="1"/>
  <c r="C23" i="1"/>
  <c r="D23" i="1"/>
  <c r="B23" i="1"/>
  <c r="B22" i="1"/>
  <c r="C22" i="1" s="1"/>
  <c r="C6" i="1"/>
  <c r="C7" i="1"/>
  <c r="B5" i="1"/>
  <c r="C5" i="1" s="1"/>
  <c r="B6" i="1"/>
  <c r="B7" i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D15" i="1" s="1"/>
  <c r="B16" i="1"/>
  <c r="C16" i="1" s="1"/>
  <c r="D16" i="1" s="1"/>
  <c r="B17" i="1"/>
  <c r="B18" i="1"/>
  <c r="C18" i="1" s="1"/>
  <c r="D18" i="1" s="1"/>
  <c r="B19" i="1"/>
  <c r="C19" i="1" s="1"/>
  <c r="D19" i="1" s="1"/>
  <c r="B20" i="1"/>
  <c r="C20" i="1" s="1"/>
  <c r="D20" i="1" s="1"/>
  <c r="B21" i="1"/>
  <c r="B4" i="1"/>
  <c r="C4" i="1" s="1"/>
  <c r="D37" i="2"/>
  <c r="D27" i="8" l="1"/>
  <c r="D31" i="8" s="1"/>
  <c r="A7" i="6"/>
  <c r="A13" i="6" s="1"/>
  <c r="C34" i="3"/>
  <c r="C21" i="1"/>
  <c r="D21" i="1" s="1"/>
  <c r="C17" i="1"/>
  <c r="D17" i="1" s="1"/>
  <c r="D22" i="1"/>
  <c r="D14" i="1"/>
  <c r="A4" i="5"/>
  <c r="G4" i="5" s="1"/>
  <c r="A4" i="4"/>
  <c r="A7" i="4" s="1"/>
  <c r="A10" i="4"/>
  <c r="D41" i="3"/>
  <c r="D32" i="1"/>
  <c r="D4" i="1"/>
  <c r="D5" i="1"/>
  <c r="D6" i="1"/>
  <c r="D7" i="1"/>
  <c r="D8" i="1"/>
  <c r="D9" i="1"/>
  <c r="D10" i="1"/>
  <c r="D11" i="1"/>
  <c r="D12" i="1"/>
  <c r="D13" i="1"/>
  <c r="D4" i="2"/>
  <c r="D6" i="2"/>
  <c r="D7" i="2"/>
  <c r="D8" i="2"/>
  <c r="D9" i="2"/>
  <c r="D10" i="2"/>
  <c r="D11" i="2"/>
  <c r="D12" i="2"/>
  <c r="D13" i="2"/>
  <c r="D14" i="2"/>
  <c r="D15" i="2"/>
  <c r="D4" i="3"/>
  <c r="D34" i="3" s="1"/>
  <c r="A7" i="5" l="1"/>
  <c r="D5" i="2"/>
  <c r="C30" i="2"/>
  <c r="D24" i="1"/>
  <c r="D30" i="2"/>
  <c r="A13" i="4"/>
  <c r="C24" i="1"/>
  <c r="D37" i="3" l="1"/>
  <c r="D40" i="3" s="1"/>
  <c r="A13" i="5"/>
  <c r="D27" i="1"/>
  <c r="D31" i="1" s="1"/>
  <c r="D33" i="2"/>
  <c r="D36" i="2" s="1"/>
</calcChain>
</file>

<file path=xl/sharedStrings.xml><?xml version="1.0" encoding="utf-8"?>
<sst xmlns="http://schemas.openxmlformats.org/spreadsheetml/2006/main" count="105" uniqueCount="28">
  <si>
    <t>period</t>
  </si>
  <si>
    <t>CF</t>
  </si>
  <si>
    <t>pv of cf</t>
  </si>
  <si>
    <t>Coupon Rate</t>
  </si>
  <si>
    <t>YTM</t>
  </si>
  <si>
    <t>Sum</t>
  </si>
  <si>
    <t>Face Value</t>
  </si>
  <si>
    <t>Yield</t>
  </si>
  <si>
    <t>Yrs. to Mat.</t>
  </si>
  <si>
    <t>FV Coupons</t>
  </si>
  <si>
    <t>Bond Value</t>
  </si>
  <si>
    <t>Total FV</t>
  </si>
  <si>
    <t>pv*t</t>
  </si>
  <si>
    <t>Duration in semi-ann periods</t>
  </si>
  <si>
    <t>Duration in years</t>
  </si>
  <si>
    <t>Duration in semiannual periods</t>
  </si>
  <si>
    <t>Settlement</t>
  </si>
  <si>
    <t>Maturity</t>
  </si>
  <si>
    <t>Coupon Payments</t>
  </si>
  <si>
    <t>Bond #3</t>
  </si>
  <si>
    <t>Bond #2</t>
  </si>
  <si>
    <t>Bond #1</t>
  </si>
  <si>
    <t>Price</t>
  </si>
  <si>
    <t>Liability</t>
  </si>
  <si>
    <t>pv*t*t+1</t>
  </si>
  <si>
    <t>Convexity in semi-ann periods^2</t>
  </si>
  <si>
    <t>Convexity in years</t>
  </si>
  <si>
    <t>Convexity in semiannual periods^2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</si>
</sst>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  <numFmt numFmtId="166" formatCode="&quot;$&quot;#,##0.0000000000_);[Red]\(&quot;$&quot;#,##0.0000000000\)"/>
    <numFmt numFmtId="167" formatCode="0.000"/>
    <numFmt numFmtId="168" formatCode="0.00000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1">
    <xf numFmtId="0" fontId="0" fillId="0" borderId="0" xfId="0"/>
    <xf numFmtId="10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/>
    <xf numFmtId="14" fontId="0" fillId="0" borderId="0" xfId="0" applyNumberFormat="1"/>
    <xf numFmtId="8" fontId="0" fillId="0" borderId="0" xfId="0" applyNumberFormat="1"/>
    <xf numFmtId="14" fontId="2" fillId="0" borderId="0" xfId="0" applyNumberFormat="1" applyFont="1"/>
    <xf numFmtId="165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0" applyNumberFormat="1"/>
    <xf numFmtId="43" fontId="0" fillId="0" borderId="0" xfId="1" applyFont="1"/>
    <xf numFmtId="167" fontId="0" fillId="0" borderId="0" xfId="0" applyNumberFormat="1"/>
    <xf numFmtId="0" fontId="2" fillId="0" borderId="0" xfId="0" applyFont="1"/>
    <xf numFmtId="44" fontId="0" fillId="0" borderId="0" xfId="2" applyFont="1"/>
    <xf numFmtId="168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85C7-C771-4D26-B57C-1EC1F45F2D91}">
  <dimension ref="A1:G32"/>
  <sheetViews>
    <sheetView zoomScale="130" zoomScaleNormal="130" workbookViewId="0"/>
  </sheetViews>
  <sheetFormatPr defaultRowHeight="12.75" x14ac:dyDescent="0.2"/>
  <cols>
    <col min="6" max="6" width="12.28515625" customWidth="1"/>
  </cols>
  <sheetData>
    <row r="1" spans="1:7" x14ac:dyDescent="0.2">
      <c r="D1" s="19" t="s">
        <v>23</v>
      </c>
      <c r="E1" s="19"/>
    </row>
    <row r="3" spans="1:7" x14ac:dyDescent="0.2">
      <c r="A3" s="3" t="s">
        <v>0</v>
      </c>
      <c r="B3" s="3" t="s">
        <v>1</v>
      </c>
      <c r="C3" s="3" t="s">
        <v>2</v>
      </c>
      <c r="D3" s="3" t="s">
        <v>12</v>
      </c>
      <c r="E3" s="3"/>
      <c r="F3" s="3" t="s">
        <v>3</v>
      </c>
      <c r="G3" s="3" t="s">
        <v>4</v>
      </c>
    </row>
    <row r="4" spans="1:7" x14ac:dyDescent="0.2">
      <c r="A4">
        <v>1</v>
      </c>
      <c r="B4" s="15">
        <f>$F$4*100/2</f>
        <v>0</v>
      </c>
      <c r="C4">
        <f>B4/(1+($G$4/2))^A4</f>
        <v>0</v>
      </c>
      <c r="D4">
        <f>C4*A4</f>
        <v>0</v>
      </c>
      <c r="F4" s="5">
        <v>0</v>
      </c>
      <c r="G4" s="1">
        <v>0.05</v>
      </c>
    </row>
    <row r="5" spans="1:7" x14ac:dyDescent="0.2">
      <c r="A5">
        <v>2</v>
      </c>
      <c r="B5" s="15">
        <f t="shared" ref="B5:B22" si="0">$F$4*100/2</f>
        <v>0</v>
      </c>
      <c r="C5">
        <f t="shared" ref="C5:C23" si="1">B5/(1+($G$4/2))^A5</f>
        <v>0</v>
      </c>
      <c r="D5">
        <f t="shared" ref="D5:D23" si="2">C5*A5</f>
        <v>0</v>
      </c>
    </row>
    <row r="6" spans="1:7" x14ac:dyDescent="0.2">
      <c r="A6">
        <v>3</v>
      </c>
      <c r="B6" s="15">
        <f t="shared" si="0"/>
        <v>0</v>
      </c>
      <c r="C6">
        <f t="shared" si="1"/>
        <v>0</v>
      </c>
      <c r="D6">
        <f t="shared" si="2"/>
        <v>0</v>
      </c>
      <c r="F6" t="s">
        <v>16</v>
      </c>
      <c r="G6" s="8">
        <v>44927</v>
      </c>
    </row>
    <row r="7" spans="1:7" x14ac:dyDescent="0.2">
      <c r="A7">
        <v>4</v>
      </c>
      <c r="B7" s="15">
        <f t="shared" si="0"/>
        <v>0</v>
      </c>
      <c r="C7">
        <f t="shared" si="1"/>
        <v>0</v>
      </c>
      <c r="D7">
        <f t="shared" si="2"/>
        <v>0</v>
      </c>
      <c r="F7" t="s">
        <v>17</v>
      </c>
      <c r="G7" s="10">
        <v>48580</v>
      </c>
    </row>
    <row r="8" spans="1:7" x14ac:dyDescent="0.2">
      <c r="A8">
        <v>5</v>
      </c>
      <c r="B8" s="15">
        <f t="shared" si="0"/>
        <v>0</v>
      </c>
      <c r="C8">
        <f t="shared" si="1"/>
        <v>0</v>
      </c>
      <c r="D8">
        <f t="shared" si="2"/>
        <v>0</v>
      </c>
    </row>
    <row r="9" spans="1:7" x14ac:dyDescent="0.2">
      <c r="A9">
        <v>6</v>
      </c>
      <c r="B9" s="15">
        <f t="shared" si="0"/>
        <v>0</v>
      </c>
      <c r="C9">
        <f t="shared" si="1"/>
        <v>0</v>
      </c>
      <c r="D9">
        <f t="shared" si="2"/>
        <v>0</v>
      </c>
    </row>
    <row r="10" spans="1:7" x14ac:dyDescent="0.2">
      <c r="A10">
        <v>7</v>
      </c>
      <c r="B10" s="15">
        <f t="shared" si="0"/>
        <v>0</v>
      </c>
      <c r="C10">
        <f t="shared" si="1"/>
        <v>0</v>
      </c>
      <c r="D10">
        <f t="shared" si="2"/>
        <v>0</v>
      </c>
    </row>
    <row r="11" spans="1:7" x14ac:dyDescent="0.2">
      <c r="A11">
        <v>8</v>
      </c>
      <c r="B11" s="15">
        <f t="shared" si="0"/>
        <v>0</v>
      </c>
      <c r="C11">
        <f t="shared" si="1"/>
        <v>0</v>
      </c>
      <c r="D11">
        <f t="shared" si="2"/>
        <v>0</v>
      </c>
    </row>
    <row r="12" spans="1:7" x14ac:dyDescent="0.2">
      <c r="A12">
        <v>9</v>
      </c>
      <c r="B12" s="15">
        <f t="shared" si="0"/>
        <v>0</v>
      </c>
      <c r="C12">
        <f t="shared" si="1"/>
        <v>0</v>
      </c>
      <c r="D12">
        <f t="shared" si="2"/>
        <v>0</v>
      </c>
    </row>
    <row r="13" spans="1:7" x14ac:dyDescent="0.2">
      <c r="A13">
        <v>10</v>
      </c>
      <c r="B13" s="15">
        <f t="shared" si="0"/>
        <v>0</v>
      </c>
      <c r="C13">
        <f t="shared" si="1"/>
        <v>0</v>
      </c>
      <c r="D13">
        <f t="shared" si="2"/>
        <v>0</v>
      </c>
    </row>
    <row r="14" spans="1:7" x14ac:dyDescent="0.2">
      <c r="A14">
        <v>11</v>
      </c>
      <c r="B14" s="15">
        <f t="shared" si="0"/>
        <v>0</v>
      </c>
      <c r="C14">
        <f t="shared" si="1"/>
        <v>0</v>
      </c>
      <c r="D14">
        <f t="shared" si="2"/>
        <v>0</v>
      </c>
    </row>
    <row r="15" spans="1:7" x14ac:dyDescent="0.2">
      <c r="A15">
        <v>12</v>
      </c>
      <c r="B15" s="15">
        <f t="shared" si="0"/>
        <v>0</v>
      </c>
      <c r="C15">
        <f t="shared" si="1"/>
        <v>0</v>
      </c>
      <c r="D15">
        <f t="shared" si="2"/>
        <v>0</v>
      </c>
    </row>
    <row r="16" spans="1:7" x14ac:dyDescent="0.2">
      <c r="A16">
        <v>13</v>
      </c>
      <c r="B16" s="15">
        <f t="shared" si="0"/>
        <v>0</v>
      </c>
      <c r="C16">
        <f t="shared" si="1"/>
        <v>0</v>
      </c>
      <c r="D16">
        <f t="shared" si="2"/>
        <v>0</v>
      </c>
    </row>
    <row r="17" spans="1:5" x14ac:dyDescent="0.2">
      <c r="A17">
        <v>14</v>
      </c>
      <c r="B17" s="15">
        <f t="shared" si="0"/>
        <v>0</v>
      </c>
      <c r="C17">
        <f t="shared" si="1"/>
        <v>0</v>
      </c>
      <c r="D17">
        <f t="shared" si="2"/>
        <v>0</v>
      </c>
    </row>
    <row r="18" spans="1:5" x14ac:dyDescent="0.2">
      <c r="A18">
        <v>15</v>
      </c>
      <c r="B18" s="15">
        <f t="shared" si="0"/>
        <v>0</v>
      </c>
      <c r="C18">
        <f t="shared" si="1"/>
        <v>0</v>
      </c>
      <c r="D18">
        <f t="shared" si="2"/>
        <v>0</v>
      </c>
    </row>
    <row r="19" spans="1:5" x14ac:dyDescent="0.2">
      <c r="A19">
        <v>16</v>
      </c>
      <c r="B19" s="15">
        <f t="shared" si="0"/>
        <v>0</v>
      </c>
      <c r="C19">
        <f t="shared" si="1"/>
        <v>0</v>
      </c>
      <c r="D19">
        <f t="shared" si="2"/>
        <v>0</v>
      </c>
    </row>
    <row r="20" spans="1:5" x14ac:dyDescent="0.2">
      <c r="A20">
        <v>17</v>
      </c>
      <c r="B20" s="15">
        <f t="shared" si="0"/>
        <v>0</v>
      </c>
      <c r="C20">
        <f t="shared" si="1"/>
        <v>0</v>
      </c>
      <c r="D20">
        <f t="shared" si="2"/>
        <v>0</v>
      </c>
    </row>
    <row r="21" spans="1:5" x14ac:dyDescent="0.2">
      <c r="A21">
        <v>18</v>
      </c>
      <c r="B21" s="15">
        <f t="shared" si="0"/>
        <v>0</v>
      </c>
      <c r="C21">
        <f t="shared" si="1"/>
        <v>0</v>
      </c>
      <c r="D21">
        <f t="shared" si="2"/>
        <v>0</v>
      </c>
    </row>
    <row r="22" spans="1:5" x14ac:dyDescent="0.2">
      <c r="A22">
        <v>19</v>
      </c>
      <c r="B22" s="15">
        <f t="shared" si="0"/>
        <v>0</v>
      </c>
      <c r="C22">
        <f t="shared" si="1"/>
        <v>0</v>
      </c>
      <c r="D22">
        <f t="shared" si="2"/>
        <v>0</v>
      </c>
    </row>
    <row r="23" spans="1:5" x14ac:dyDescent="0.2">
      <c r="A23">
        <v>20</v>
      </c>
      <c r="B23" s="15">
        <f>$F$4*100/2+100</f>
        <v>100</v>
      </c>
      <c r="C23">
        <f t="shared" si="1"/>
        <v>61.027094285883038</v>
      </c>
      <c r="D23">
        <f t="shared" si="2"/>
        <v>1220.5418857176608</v>
      </c>
    </row>
    <row r="24" spans="1:5" x14ac:dyDescent="0.2">
      <c r="A24" s="2" t="s">
        <v>5</v>
      </c>
      <c r="C24">
        <f>SUM(C4:C23)</f>
        <v>61.027094285883038</v>
      </c>
      <c r="D24">
        <f>SUM(D4:D23)</f>
        <v>1220.5418857176608</v>
      </c>
    </row>
    <row r="26" spans="1:5" x14ac:dyDescent="0.2">
      <c r="C26" s="19" t="s">
        <v>13</v>
      </c>
      <c r="D26" s="20"/>
      <c r="E26" s="20"/>
    </row>
    <row r="27" spans="1:5" x14ac:dyDescent="0.2">
      <c r="D27">
        <f>D24/C24</f>
        <v>20</v>
      </c>
    </row>
    <row r="30" spans="1:5" x14ac:dyDescent="0.2">
      <c r="C30" s="19" t="s">
        <v>14</v>
      </c>
      <c r="D30" s="20"/>
      <c r="E30" s="20"/>
    </row>
    <row r="31" spans="1:5" x14ac:dyDescent="0.2">
      <c r="D31">
        <f>D27/2</f>
        <v>10</v>
      </c>
    </row>
    <row r="32" spans="1:5" x14ac:dyDescent="0.2">
      <c r="D32">
        <f>DURATION(G6,G7,F4,G4,2)</f>
        <v>10</v>
      </c>
    </row>
  </sheetData>
  <mergeCells count="3">
    <mergeCell ref="D1:E1"/>
    <mergeCell ref="C26:E26"/>
    <mergeCell ref="C30:E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130" zoomScaleNormal="130" workbookViewId="0">
      <selection activeCell="G8" sqref="G8"/>
    </sheetView>
  </sheetViews>
  <sheetFormatPr defaultRowHeight="12.75" x14ac:dyDescent="0.2"/>
  <cols>
    <col min="1" max="1" width="6.85546875" bestFit="1" customWidth="1"/>
    <col min="2" max="2" width="7.5703125" bestFit="1" customWidth="1"/>
    <col min="3" max="3" width="7.7109375" customWidth="1"/>
    <col min="4" max="4" width="8.7109375" customWidth="1"/>
    <col min="5" max="5" width="9.42578125" customWidth="1"/>
    <col min="6" max="6" width="12.85546875" customWidth="1"/>
    <col min="7" max="7" width="12.28515625" bestFit="1" customWidth="1"/>
    <col min="8" max="8" width="8.28515625" customWidth="1"/>
    <col min="9" max="9" width="6.28515625" bestFit="1" customWidth="1"/>
  </cols>
  <sheetData>
    <row r="1" spans="1:7" x14ac:dyDescent="0.2">
      <c r="D1" s="19" t="s">
        <v>21</v>
      </c>
      <c r="E1" s="19"/>
    </row>
    <row r="3" spans="1:7" s="4" customFormat="1" x14ac:dyDescent="0.2">
      <c r="A3" s="3" t="s">
        <v>0</v>
      </c>
      <c r="B3" s="3" t="s">
        <v>1</v>
      </c>
      <c r="C3" s="3" t="s">
        <v>2</v>
      </c>
      <c r="D3" s="3" t="s">
        <v>12</v>
      </c>
      <c r="E3" s="3"/>
      <c r="F3" s="3" t="s">
        <v>3</v>
      </c>
      <c r="G3" s="3" t="s">
        <v>4</v>
      </c>
    </row>
    <row r="4" spans="1:7" x14ac:dyDescent="0.2">
      <c r="A4">
        <v>1</v>
      </c>
      <c r="B4" s="15">
        <f>$F$4*100/2</f>
        <v>2.125</v>
      </c>
      <c r="C4">
        <f>B4/(1+($G$4/2))^A4</f>
        <v>2.0731707317073171</v>
      </c>
      <c r="D4">
        <f>C4*A4</f>
        <v>2.0731707317073171</v>
      </c>
      <c r="F4" s="5">
        <v>4.2500000000000003E-2</v>
      </c>
      <c r="G4" s="1">
        <v>0.05</v>
      </c>
    </row>
    <row r="5" spans="1:7" x14ac:dyDescent="0.2">
      <c r="A5">
        <v>2</v>
      </c>
      <c r="B5" s="15">
        <f t="shared" ref="B5:B22" si="0">$F$4*100/2</f>
        <v>2.125</v>
      </c>
      <c r="C5">
        <f t="shared" ref="C5:C22" si="1">B5/(1+($G$4/2))^A5</f>
        <v>2.0226055919095778</v>
      </c>
      <c r="D5">
        <f t="shared" ref="D5:D13" si="2">C5*A5</f>
        <v>4.0452111838191556</v>
      </c>
    </row>
    <row r="6" spans="1:7" x14ac:dyDescent="0.2">
      <c r="A6">
        <v>3</v>
      </c>
      <c r="B6" s="15">
        <f t="shared" si="0"/>
        <v>2.125</v>
      </c>
      <c r="C6">
        <f t="shared" si="1"/>
        <v>1.9732737482044662</v>
      </c>
      <c r="D6">
        <f t="shared" si="2"/>
        <v>5.9198212446133986</v>
      </c>
      <c r="F6" t="s">
        <v>16</v>
      </c>
      <c r="G6" s="8">
        <v>45292</v>
      </c>
    </row>
    <row r="7" spans="1:7" x14ac:dyDescent="0.2">
      <c r="A7">
        <v>4</v>
      </c>
      <c r="B7" s="15">
        <f t="shared" si="0"/>
        <v>2.125</v>
      </c>
      <c r="C7">
        <f t="shared" si="1"/>
        <v>1.9251451201994794</v>
      </c>
      <c r="D7">
        <f t="shared" si="2"/>
        <v>7.7005804807979175</v>
      </c>
      <c r="F7" t="s">
        <v>17</v>
      </c>
      <c r="G7" s="10">
        <v>48945</v>
      </c>
    </row>
    <row r="8" spans="1:7" x14ac:dyDescent="0.2">
      <c r="A8">
        <v>5</v>
      </c>
      <c r="B8" s="15">
        <f t="shared" si="0"/>
        <v>2.125</v>
      </c>
      <c r="C8">
        <f t="shared" si="1"/>
        <v>1.878190361170224</v>
      </c>
      <c r="D8">
        <f t="shared" si="2"/>
        <v>9.3909518058511203</v>
      </c>
    </row>
    <row r="9" spans="1:7" x14ac:dyDescent="0.2">
      <c r="A9">
        <v>6</v>
      </c>
      <c r="B9" s="15">
        <f t="shared" si="0"/>
        <v>2.125</v>
      </c>
      <c r="C9">
        <f t="shared" si="1"/>
        <v>1.8323808401660724</v>
      </c>
      <c r="D9">
        <f t="shared" si="2"/>
        <v>10.994285040996434</v>
      </c>
      <c r="F9" s="16" t="s">
        <v>22</v>
      </c>
      <c r="G9" s="18">
        <f>PRICE(G6,G7,F4,G4,100,2,1)</f>
        <v>94.154064142882532</v>
      </c>
    </row>
    <row r="10" spans="1:7" x14ac:dyDescent="0.2">
      <c r="A10">
        <v>7</v>
      </c>
      <c r="B10" s="15">
        <f t="shared" si="0"/>
        <v>2.125</v>
      </c>
      <c r="C10">
        <f t="shared" si="1"/>
        <v>1.7876886245522656</v>
      </c>
      <c r="D10">
        <f t="shared" si="2"/>
        <v>12.51382037186586</v>
      </c>
      <c r="G10" s="17">
        <f>G9/100*1000000</f>
        <v>941540.64142882533</v>
      </c>
    </row>
    <row r="11" spans="1:7" x14ac:dyDescent="0.2">
      <c r="A11">
        <v>8</v>
      </c>
      <c r="B11" s="15">
        <f t="shared" si="0"/>
        <v>2.125</v>
      </c>
      <c r="C11">
        <f t="shared" si="1"/>
        <v>1.7440864629778203</v>
      </c>
      <c r="D11">
        <f t="shared" si="2"/>
        <v>13.952691703822563</v>
      </c>
    </row>
    <row r="12" spans="1:7" x14ac:dyDescent="0.2">
      <c r="A12">
        <v>9</v>
      </c>
      <c r="B12" s="15">
        <f t="shared" si="0"/>
        <v>2.125</v>
      </c>
      <c r="C12">
        <f t="shared" si="1"/>
        <v>1.7015477687588494</v>
      </c>
      <c r="D12">
        <f t="shared" si="2"/>
        <v>15.313929918829645</v>
      </c>
    </row>
    <row r="13" spans="1:7" x14ac:dyDescent="0.2">
      <c r="A13">
        <v>10</v>
      </c>
      <c r="B13" s="15">
        <f t="shared" si="0"/>
        <v>2.125</v>
      </c>
      <c r="C13">
        <f t="shared" si="1"/>
        <v>1.6600466036671699</v>
      </c>
      <c r="D13">
        <f t="shared" si="2"/>
        <v>16.600466036671698</v>
      </c>
    </row>
    <row r="14" spans="1:7" x14ac:dyDescent="0.2">
      <c r="A14">
        <v>11</v>
      </c>
      <c r="B14" s="15">
        <f t="shared" si="0"/>
        <v>2.125</v>
      </c>
      <c r="C14">
        <f t="shared" si="1"/>
        <v>1.6195576621143122</v>
      </c>
      <c r="D14">
        <f t="shared" ref="D14:D22" si="3">C14*A14</f>
        <v>17.815134283257436</v>
      </c>
    </row>
    <row r="15" spans="1:7" x14ac:dyDescent="0.2">
      <c r="A15">
        <v>12</v>
      </c>
      <c r="B15" s="15">
        <f t="shared" si="0"/>
        <v>2.125</v>
      </c>
      <c r="C15">
        <f t="shared" si="1"/>
        <v>1.5800562557212805</v>
      </c>
      <c r="D15">
        <f t="shared" si="3"/>
        <v>18.960675068655366</v>
      </c>
    </row>
    <row r="16" spans="1:7" x14ac:dyDescent="0.2">
      <c r="A16">
        <v>13</v>
      </c>
      <c r="B16" s="15">
        <f t="shared" si="0"/>
        <v>2.125</v>
      </c>
      <c r="C16">
        <f t="shared" si="1"/>
        <v>1.5415182982646638</v>
      </c>
      <c r="D16">
        <f t="shared" si="3"/>
        <v>20.039737877440629</v>
      </c>
    </row>
    <row r="17" spans="1:5" x14ac:dyDescent="0.2">
      <c r="A17">
        <v>14</v>
      </c>
      <c r="B17" s="15">
        <f t="shared" si="0"/>
        <v>2.125</v>
      </c>
      <c r="C17">
        <f t="shared" si="1"/>
        <v>1.5039202909899161</v>
      </c>
      <c r="D17">
        <f t="shared" si="3"/>
        <v>21.054884073858826</v>
      </c>
    </row>
    <row r="18" spans="1:5" x14ac:dyDescent="0.2">
      <c r="A18">
        <v>15</v>
      </c>
      <c r="B18" s="15">
        <f t="shared" si="0"/>
        <v>2.125</v>
      </c>
      <c r="C18">
        <f t="shared" si="1"/>
        <v>1.4672393082828448</v>
      </c>
      <c r="D18">
        <f t="shared" si="3"/>
        <v>22.008589624242671</v>
      </c>
    </row>
    <row r="19" spans="1:5" x14ac:dyDescent="0.2">
      <c r="A19">
        <v>16</v>
      </c>
      <c r="B19" s="15">
        <f t="shared" si="0"/>
        <v>2.125</v>
      </c>
      <c r="C19">
        <f t="shared" si="1"/>
        <v>1.4314529836905805</v>
      </c>
      <c r="D19">
        <f t="shared" si="3"/>
        <v>22.903247739049288</v>
      </c>
    </row>
    <row r="20" spans="1:5" x14ac:dyDescent="0.2">
      <c r="A20">
        <v>17</v>
      </c>
      <c r="B20" s="15">
        <f t="shared" si="0"/>
        <v>2.125</v>
      </c>
      <c r="C20">
        <f t="shared" si="1"/>
        <v>1.3965394962834932</v>
      </c>
      <c r="D20">
        <f t="shared" si="3"/>
        <v>23.741171436819386</v>
      </c>
    </row>
    <row r="21" spans="1:5" x14ac:dyDescent="0.2">
      <c r="A21">
        <v>18</v>
      </c>
      <c r="B21" s="15">
        <f t="shared" si="0"/>
        <v>2.125</v>
      </c>
      <c r="C21">
        <f t="shared" si="1"/>
        <v>1.3624775573497494</v>
      </c>
      <c r="D21">
        <f t="shared" si="3"/>
        <v>24.524596032295488</v>
      </c>
    </row>
    <row r="22" spans="1:5" x14ac:dyDescent="0.2">
      <c r="A22">
        <v>19</v>
      </c>
      <c r="B22" s="15">
        <f t="shared" si="0"/>
        <v>2.125</v>
      </c>
      <c r="C22">
        <f t="shared" si="1"/>
        <v>1.3292463974143898</v>
      </c>
      <c r="D22">
        <f t="shared" si="3"/>
        <v>25.255681550873405</v>
      </c>
    </row>
    <row r="23" spans="1:5" x14ac:dyDescent="0.2">
      <c r="A23">
        <v>20</v>
      </c>
      <c r="B23" s="15">
        <f>$F$4*100/2+100</f>
        <v>102.125</v>
      </c>
      <c r="C23">
        <f t="shared" ref="C23" si="4">B23/(1+($G$4/2))^A23</f>
        <v>62.323920039458052</v>
      </c>
      <c r="D23">
        <f t="shared" ref="D23" si="5">C23*A23</f>
        <v>1246.478400789161</v>
      </c>
    </row>
    <row r="24" spans="1:5" x14ac:dyDescent="0.2">
      <c r="A24" s="2" t="s">
        <v>5</v>
      </c>
      <c r="C24">
        <f>SUM(C4:C23)</f>
        <v>94.154064142882532</v>
      </c>
      <c r="D24">
        <f>SUM(D4:D23)</f>
        <v>1541.2870469946286</v>
      </c>
    </row>
    <row r="26" spans="1:5" x14ac:dyDescent="0.2">
      <c r="C26" s="19" t="s">
        <v>13</v>
      </c>
      <c r="D26" s="20"/>
      <c r="E26" s="20"/>
    </row>
    <row r="27" spans="1:5" x14ac:dyDescent="0.2">
      <c r="D27">
        <f>D24/C24</f>
        <v>16.369840866939789</v>
      </c>
    </row>
    <row r="30" spans="1:5" x14ac:dyDescent="0.2">
      <c r="C30" s="19" t="s">
        <v>14</v>
      </c>
      <c r="D30" s="20"/>
      <c r="E30" s="20"/>
    </row>
    <row r="31" spans="1:5" x14ac:dyDescent="0.2">
      <c r="D31">
        <f>D27/2</f>
        <v>8.1849204334698946</v>
      </c>
    </row>
    <row r="32" spans="1:5" x14ac:dyDescent="0.2">
      <c r="D32">
        <f>DURATION(G6,G7,F4,G4,2)</f>
        <v>8.1849204334698946</v>
      </c>
    </row>
  </sheetData>
  <mergeCells count="3">
    <mergeCell ref="C30:E30"/>
    <mergeCell ref="D1:E1"/>
    <mergeCell ref="C26:E26"/>
  </mergeCells>
  <phoneticPr fontId="0" type="noConversion"/>
  <printOptions gridLines="1"/>
  <pageMargins left="0.75" right="0.75" top="1" bottom="1" header="0.5" footer="0.5"/>
  <pageSetup orientation="portrait" r:id="rId1"/>
  <headerFooter alignWithMargins="0">
    <oddHeader>&amp;C5 yr. 7% Coupon at Par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10" zoomScale="130" zoomScaleNormal="130" workbookViewId="0">
      <selection activeCell="G8" sqref="G8"/>
    </sheetView>
  </sheetViews>
  <sheetFormatPr defaultRowHeight="12.75" x14ac:dyDescent="0.2"/>
  <cols>
    <col min="1" max="1" width="6.85546875" bestFit="1" customWidth="1"/>
    <col min="2" max="2" width="7.5703125" bestFit="1" customWidth="1"/>
    <col min="3" max="3" width="9.42578125" customWidth="1"/>
    <col min="4" max="4" width="9.28515625" customWidth="1"/>
    <col min="5" max="5" width="12" bestFit="1" customWidth="1"/>
    <col min="6" max="6" width="12.5703125" customWidth="1"/>
    <col min="7" max="7" width="13.140625" customWidth="1"/>
    <col min="8" max="8" width="15.85546875" bestFit="1" customWidth="1"/>
    <col min="9" max="9" width="6.28515625" bestFit="1" customWidth="1"/>
  </cols>
  <sheetData>
    <row r="1" spans="1:7" x14ac:dyDescent="0.2">
      <c r="D1" s="19" t="s">
        <v>20</v>
      </c>
      <c r="E1" s="19"/>
    </row>
    <row r="3" spans="1:7" s="4" customFormat="1" x14ac:dyDescent="0.2">
      <c r="A3" s="3" t="s">
        <v>0</v>
      </c>
      <c r="B3" s="3" t="s">
        <v>1</v>
      </c>
      <c r="C3" s="3" t="s">
        <v>2</v>
      </c>
      <c r="D3" s="3" t="s">
        <v>12</v>
      </c>
      <c r="E3" s="3"/>
      <c r="F3" s="3" t="s">
        <v>3</v>
      </c>
      <c r="G3" s="3" t="s">
        <v>4</v>
      </c>
    </row>
    <row r="4" spans="1:7" x14ac:dyDescent="0.2">
      <c r="A4">
        <v>1</v>
      </c>
      <c r="B4" s="15">
        <f>$F$4*100/2</f>
        <v>2.125</v>
      </c>
      <c r="C4">
        <f>B4/(1+($G$4/2))^A4</f>
        <v>2.0731707317073171</v>
      </c>
      <c r="D4">
        <f>C4*A4</f>
        <v>2.0731707317073171</v>
      </c>
      <c r="F4" s="11">
        <v>4.2500000000000003E-2</v>
      </c>
      <c r="G4" s="1">
        <v>0.05</v>
      </c>
    </row>
    <row r="5" spans="1:7" x14ac:dyDescent="0.2">
      <c r="A5">
        <v>2</v>
      </c>
      <c r="B5" s="15">
        <f t="shared" ref="B5:B28" si="0">$F$4*100/2</f>
        <v>2.125</v>
      </c>
      <c r="C5">
        <f t="shared" ref="C5:C15" si="1">B5/(1+($G$4/2))^A5</f>
        <v>2.0226055919095778</v>
      </c>
      <c r="D5">
        <f t="shared" ref="D5:D15" si="2">C5*A5</f>
        <v>4.0452111838191556</v>
      </c>
    </row>
    <row r="6" spans="1:7" x14ac:dyDescent="0.2">
      <c r="A6">
        <v>3</v>
      </c>
      <c r="B6" s="15">
        <f t="shared" si="0"/>
        <v>2.125</v>
      </c>
      <c r="C6">
        <f t="shared" si="1"/>
        <v>1.9732737482044662</v>
      </c>
      <c r="D6">
        <f t="shared" si="2"/>
        <v>5.9198212446133986</v>
      </c>
      <c r="F6" t="s">
        <v>16</v>
      </c>
      <c r="G6" s="8">
        <v>45292</v>
      </c>
    </row>
    <row r="7" spans="1:7" x14ac:dyDescent="0.2">
      <c r="A7">
        <v>4</v>
      </c>
      <c r="B7" s="15">
        <f t="shared" si="0"/>
        <v>2.125</v>
      </c>
      <c r="C7">
        <f t="shared" si="1"/>
        <v>1.9251451201994794</v>
      </c>
      <c r="D7">
        <f t="shared" si="2"/>
        <v>7.7005804807979175</v>
      </c>
      <c r="F7" t="s">
        <v>17</v>
      </c>
      <c r="G7" s="10">
        <v>50041</v>
      </c>
    </row>
    <row r="8" spans="1:7" x14ac:dyDescent="0.2">
      <c r="A8">
        <v>5</v>
      </c>
      <c r="B8" s="15">
        <f t="shared" si="0"/>
        <v>2.125</v>
      </c>
      <c r="C8">
        <f t="shared" si="1"/>
        <v>1.878190361170224</v>
      </c>
      <c r="D8">
        <f t="shared" si="2"/>
        <v>9.3909518058511203</v>
      </c>
    </row>
    <row r="9" spans="1:7" x14ac:dyDescent="0.2">
      <c r="A9">
        <v>6</v>
      </c>
      <c r="B9" s="15">
        <f t="shared" si="0"/>
        <v>2.125</v>
      </c>
      <c r="C9">
        <f t="shared" si="1"/>
        <v>1.8323808401660724</v>
      </c>
      <c r="D9">
        <f t="shared" si="2"/>
        <v>10.994285040996434</v>
      </c>
      <c r="F9" s="16" t="s">
        <v>22</v>
      </c>
      <c r="G9" s="18">
        <f>PRICE(G6,G7,F4,G4,100,2,1)</f>
        <v>92.893520821209066</v>
      </c>
    </row>
    <row r="10" spans="1:7" x14ac:dyDescent="0.2">
      <c r="A10">
        <v>7</v>
      </c>
      <c r="B10" s="15">
        <f t="shared" si="0"/>
        <v>2.125</v>
      </c>
      <c r="C10">
        <f t="shared" si="1"/>
        <v>1.7876886245522656</v>
      </c>
      <c r="D10">
        <f t="shared" si="2"/>
        <v>12.51382037186586</v>
      </c>
      <c r="G10" s="17">
        <f>G9/100*1000000</f>
        <v>928935.20821209066</v>
      </c>
    </row>
    <row r="11" spans="1:7" x14ac:dyDescent="0.2">
      <c r="A11">
        <v>8</v>
      </c>
      <c r="B11" s="15">
        <f t="shared" si="0"/>
        <v>2.125</v>
      </c>
      <c r="C11">
        <f t="shared" si="1"/>
        <v>1.7440864629778203</v>
      </c>
      <c r="D11">
        <f t="shared" si="2"/>
        <v>13.952691703822563</v>
      </c>
    </row>
    <row r="12" spans="1:7" x14ac:dyDescent="0.2">
      <c r="A12">
        <v>9</v>
      </c>
      <c r="B12" s="15">
        <f t="shared" si="0"/>
        <v>2.125</v>
      </c>
      <c r="C12">
        <f t="shared" si="1"/>
        <v>1.7015477687588494</v>
      </c>
      <c r="D12">
        <f t="shared" si="2"/>
        <v>15.313929918829645</v>
      </c>
    </row>
    <row r="13" spans="1:7" x14ac:dyDescent="0.2">
      <c r="A13">
        <v>10</v>
      </c>
      <c r="B13" s="15">
        <f t="shared" si="0"/>
        <v>2.125</v>
      </c>
      <c r="C13">
        <f t="shared" si="1"/>
        <v>1.6600466036671699</v>
      </c>
      <c r="D13">
        <f t="shared" si="2"/>
        <v>16.600466036671698</v>
      </c>
    </row>
    <row r="14" spans="1:7" x14ac:dyDescent="0.2">
      <c r="A14">
        <v>11</v>
      </c>
      <c r="B14" s="15">
        <f t="shared" si="0"/>
        <v>2.125</v>
      </c>
      <c r="C14">
        <f t="shared" si="1"/>
        <v>1.6195576621143122</v>
      </c>
      <c r="D14">
        <f t="shared" si="2"/>
        <v>17.815134283257436</v>
      </c>
    </row>
    <row r="15" spans="1:7" x14ac:dyDescent="0.2">
      <c r="A15">
        <v>12</v>
      </c>
      <c r="B15" s="15">
        <f t="shared" si="0"/>
        <v>2.125</v>
      </c>
      <c r="C15">
        <f t="shared" si="1"/>
        <v>1.5800562557212805</v>
      </c>
      <c r="D15">
        <f t="shared" si="2"/>
        <v>18.960675068655366</v>
      </c>
    </row>
    <row r="16" spans="1:7" x14ac:dyDescent="0.2">
      <c r="A16">
        <v>13</v>
      </c>
      <c r="B16" s="15">
        <f t="shared" si="0"/>
        <v>2.125</v>
      </c>
      <c r="C16">
        <f t="shared" ref="C16:C29" si="3">B16/(1+($G$4/2))^A16</f>
        <v>1.5415182982646638</v>
      </c>
      <c r="D16">
        <f t="shared" ref="D16:D29" si="4">C16*A16</f>
        <v>20.039737877440629</v>
      </c>
    </row>
    <row r="17" spans="1:8" x14ac:dyDescent="0.2">
      <c r="A17">
        <v>14</v>
      </c>
      <c r="B17" s="15">
        <f t="shared" si="0"/>
        <v>2.125</v>
      </c>
      <c r="C17">
        <f t="shared" si="3"/>
        <v>1.5039202909899161</v>
      </c>
      <c r="D17">
        <f t="shared" si="4"/>
        <v>21.054884073858826</v>
      </c>
      <c r="H17" s="13"/>
    </row>
    <row r="18" spans="1:8" x14ac:dyDescent="0.2">
      <c r="A18">
        <v>15</v>
      </c>
      <c r="B18" s="15">
        <f t="shared" si="0"/>
        <v>2.125</v>
      </c>
      <c r="C18">
        <f t="shared" si="3"/>
        <v>1.4672393082828448</v>
      </c>
      <c r="D18">
        <f t="shared" si="4"/>
        <v>22.008589624242671</v>
      </c>
    </row>
    <row r="19" spans="1:8" x14ac:dyDescent="0.2">
      <c r="A19">
        <v>16</v>
      </c>
      <c r="B19" s="15">
        <f t="shared" si="0"/>
        <v>2.125</v>
      </c>
      <c r="C19">
        <f t="shared" si="3"/>
        <v>1.4314529836905805</v>
      </c>
      <c r="D19">
        <f t="shared" si="4"/>
        <v>22.903247739049288</v>
      </c>
    </row>
    <row r="20" spans="1:8" x14ac:dyDescent="0.2">
      <c r="A20">
        <v>17</v>
      </c>
      <c r="B20" s="15">
        <f t="shared" si="0"/>
        <v>2.125</v>
      </c>
      <c r="C20">
        <f t="shared" si="3"/>
        <v>1.3965394962834932</v>
      </c>
      <c r="D20">
        <f t="shared" si="4"/>
        <v>23.741171436819386</v>
      </c>
    </row>
    <row r="21" spans="1:8" x14ac:dyDescent="0.2">
      <c r="A21">
        <v>18</v>
      </c>
      <c r="B21" s="15">
        <f t="shared" si="0"/>
        <v>2.125</v>
      </c>
      <c r="C21">
        <f t="shared" si="3"/>
        <v>1.3624775573497494</v>
      </c>
      <c r="D21">
        <f t="shared" si="4"/>
        <v>24.524596032295488</v>
      </c>
    </row>
    <row r="22" spans="1:8" x14ac:dyDescent="0.2">
      <c r="A22">
        <v>19</v>
      </c>
      <c r="B22" s="15">
        <f t="shared" si="0"/>
        <v>2.125</v>
      </c>
      <c r="C22">
        <f t="shared" si="3"/>
        <v>1.3292463974143898</v>
      </c>
      <c r="D22">
        <f t="shared" si="4"/>
        <v>25.255681550873405</v>
      </c>
    </row>
    <row r="23" spans="1:8" x14ac:dyDescent="0.2">
      <c r="A23">
        <v>20</v>
      </c>
      <c r="B23" s="15">
        <f t="shared" si="0"/>
        <v>2.125</v>
      </c>
      <c r="C23">
        <f t="shared" si="3"/>
        <v>1.2968257535750145</v>
      </c>
      <c r="D23">
        <f t="shared" si="4"/>
        <v>25.936515071500288</v>
      </c>
    </row>
    <row r="24" spans="1:8" x14ac:dyDescent="0.2">
      <c r="A24">
        <v>21</v>
      </c>
      <c r="B24" s="15">
        <f t="shared" si="0"/>
        <v>2.125</v>
      </c>
      <c r="C24">
        <f t="shared" si="3"/>
        <v>1.2651958571463557</v>
      </c>
      <c r="D24">
        <f t="shared" si="4"/>
        <v>26.569113000073472</v>
      </c>
    </row>
    <row r="25" spans="1:8" x14ac:dyDescent="0.2">
      <c r="A25">
        <v>22</v>
      </c>
      <c r="B25" s="15">
        <f t="shared" si="0"/>
        <v>2.125</v>
      </c>
      <c r="C25">
        <f t="shared" si="3"/>
        <v>1.2343374216062009</v>
      </c>
      <c r="D25">
        <f t="shared" si="4"/>
        <v>27.155423275336418</v>
      </c>
    </row>
    <row r="26" spans="1:8" x14ac:dyDescent="0.2">
      <c r="A26">
        <v>23</v>
      </c>
      <c r="B26" s="15">
        <f t="shared" si="0"/>
        <v>2.125</v>
      </c>
      <c r="C26">
        <f t="shared" si="3"/>
        <v>1.2042316308353178</v>
      </c>
      <c r="D26">
        <f t="shared" si="4"/>
        <v>27.697327509212311</v>
      </c>
    </row>
    <row r="27" spans="1:8" x14ac:dyDescent="0.2">
      <c r="A27">
        <v>24</v>
      </c>
      <c r="B27" s="15">
        <f t="shared" si="0"/>
        <v>2.125</v>
      </c>
      <c r="C27">
        <f t="shared" si="3"/>
        <v>1.1748601276442125</v>
      </c>
      <c r="D27">
        <f t="shared" si="4"/>
        <v>28.196643063461103</v>
      </c>
    </row>
    <row r="28" spans="1:8" x14ac:dyDescent="0.2">
      <c r="A28">
        <v>25</v>
      </c>
      <c r="B28" s="15">
        <f t="shared" si="0"/>
        <v>2.125</v>
      </c>
      <c r="C28">
        <f t="shared" si="3"/>
        <v>1.1462050025797197</v>
      </c>
      <c r="D28">
        <f t="shared" si="4"/>
        <v>28.655125064492992</v>
      </c>
    </row>
    <row r="29" spans="1:8" x14ac:dyDescent="0.2">
      <c r="A29">
        <v>26</v>
      </c>
      <c r="B29" s="15">
        <f>$F$4*100/2+100</f>
        <v>102.125</v>
      </c>
      <c r="C29">
        <f t="shared" si="3"/>
        <v>53.741720924397768</v>
      </c>
      <c r="D29">
        <f t="shared" si="4"/>
        <v>1397.2847440343419</v>
      </c>
    </row>
    <row r="30" spans="1:8" x14ac:dyDescent="0.2">
      <c r="A30" s="2" t="s">
        <v>5</v>
      </c>
      <c r="C30">
        <f>SUM(C4:C29)</f>
        <v>92.893520821209066</v>
      </c>
      <c r="D30">
        <f>SUM(D4:D29)</f>
        <v>1856.303537223886</v>
      </c>
    </row>
    <row r="32" spans="1:8" x14ac:dyDescent="0.2">
      <c r="C32" s="19" t="s">
        <v>15</v>
      </c>
      <c r="D32" s="19"/>
      <c r="E32" s="19"/>
    </row>
    <row r="33" spans="3:5" x14ac:dyDescent="0.2">
      <c r="D33">
        <f>D30/C30</f>
        <v>19.983132524352143</v>
      </c>
    </row>
    <row r="35" spans="3:5" x14ac:dyDescent="0.2">
      <c r="C35" s="19" t="s">
        <v>14</v>
      </c>
      <c r="D35" s="19"/>
      <c r="E35" s="19"/>
    </row>
    <row r="36" spans="3:5" x14ac:dyDescent="0.2">
      <c r="D36">
        <f>D33/2</f>
        <v>9.9915662621760717</v>
      </c>
    </row>
    <row r="37" spans="3:5" x14ac:dyDescent="0.2">
      <c r="D37">
        <f>DURATION(G6,G7,F4,G4,2)</f>
        <v>9.9915662621760717</v>
      </c>
    </row>
  </sheetData>
  <mergeCells count="3">
    <mergeCell ref="D1:E1"/>
    <mergeCell ref="C32:E32"/>
    <mergeCell ref="C35:E35"/>
  </mergeCells>
  <phoneticPr fontId="0" type="noConversion"/>
  <printOptions gridLines="1"/>
  <pageMargins left="0.75" right="0.75" top="1" bottom="1" header="0.5" footer="0.5"/>
  <pageSetup orientation="portrait" r:id="rId1"/>
  <headerFooter alignWithMargins="0">
    <oddHeader>&amp;C6 yr. 7% Coupon at Par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zoomScale="130" zoomScaleNormal="130" workbookViewId="0">
      <selection activeCell="G8" sqref="G8"/>
    </sheetView>
  </sheetViews>
  <sheetFormatPr defaultRowHeight="12.75" x14ac:dyDescent="0.2"/>
  <cols>
    <col min="1" max="1" width="6.85546875" bestFit="1" customWidth="1"/>
    <col min="2" max="2" width="6" bestFit="1" customWidth="1"/>
    <col min="3" max="4" width="9.85546875" customWidth="1"/>
    <col min="5" max="5" width="12" bestFit="1" customWidth="1"/>
    <col min="6" max="6" width="12.7109375" customWidth="1"/>
    <col min="7" max="7" width="13.28515625" customWidth="1"/>
    <col min="8" max="8" width="12.7109375" bestFit="1" customWidth="1"/>
    <col min="9" max="9" width="6.28515625" bestFit="1" customWidth="1"/>
  </cols>
  <sheetData>
    <row r="1" spans="1:7" x14ac:dyDescent="0.2">
      <c r="D1" s="19" t="s">
        <v>19</v>
      </c>
      <c r="E1" s="19"/>
    </row>
    <row r="3" spans="1:7" s="4" customFormat="1" x14ac:dyDescent="0.2">
      <c r="A3" s="3" t="s">
        <v>0</v>
      </c>
      <c r="B3" s="3" t="s">
        <v>1</v>
      </c>
      <c r="C3" s="3" t="s">
        <v>2</v>
      </c>
      <c r="D3" s="3" t="s">
        <v>12</v>
      </c>
      <c r="E3" s="3"/>
      <c r="F3" s="3" t="s">
        <v>3</v>
      </c>
      <c r="G3" s="3" t="s">
        <v>4</v>
      </c>
    </row>
    <row r="4" spans="1:7" x14ac:dyDescent="0.2">
      <c r="A4">
        <v>1</v>
      </c>
      <c r="B4">
        <f>$F$4*100/2</f>
        <v>2.1875</v>
      </c>
      <c r="C4">
        <f>B4/(1+($G$4/2))^A4</f>
        <v>2.1341463414634148</v>
      </c>
      <c r="D4">
        <f>C4*A4</f>
        <v>2.1341463414634148</v>
      </c>
      <c r="F4" s="11">
        <v>4.3749999999999997E-2</v>
      </c>
      <c r="G4" s="1">
        <v>0.05</v>
      </c>
    </row>
    <row r="5" spans="1:7" x14ac:dyDescent="0.2">
      <c r="A5">
        <v>2</v>
      </c>
      <c r="B5">
        <f t="shared" ref="B5:B32" si="0">$F$4*100/2</f>
        <v>2.1875</v>
      </c>
      <c r="C5">
        <f t="shared" ref="C5:C17" si="1">B5/(1+($G$4/2))^A5</f>
        <v>2.0820939916716243</v>
      </c>
      <c r="D5">
        <f t="shared" ref="D5:D17" si="2">C5*A5</f>
        <v>4.1641879833432487</v>
      </c>
    </row>
    <row r="6" spans="1:7" x14ac:dyDescent="0.2">
      <c r="A6">
        <v>3</v>
      </c>
      <c r="B6">
        <f t="shared" si="0"/>
        <v>2.1875</v>
      </c>
      <c r="C6">
        <f t="shared" si="1"/>
        <v>2.0313112113869507</v>
      </c>
      <c r="D6">
        <f t="shared" si="2"/>
        <v>6.0939336341608517</v>
      </c>
      <c r="F6" t="s">
        <v>16</v>
      </c>
      <c r="G6" s="8">
        <v>45292</v>
      </c>
    </row>
    <row r="7" spans="1:7" x14ac:dyDescent="0.2">
      <c r="A7">
        <v>4</v>
      </c>
      <c r="B7">
        <f t="shared" si="0"/>
        <v>2.1875</v>
      </c>
      <c r="C7">
        <f t="shared" si="1"/>
        <v>1.9817670354994641</v>
      </c>
      <c r="D7">
        <f t="shared" si="2"/>
        <v>7.9270681419978564</v>
      </c>
      <c r="F7" t="s">
        <v>17</v>
      </c>
      <c r="G7" s="10">
        <v>50771</v>
      </c>
    </row>
    <row r="8" spans="1:7" x14ac:dyDescent="0.2">
      <c r="A8">
        <v>5</v>
      </c>
      <c r="B8">
        <f t="shared" si="0"/>
        <v>2.1875</v>
      </c>
      <c r="C8">
        <f t="shared" si="1"/>
        <v>1.9334312541458187</v>
      </c>
      <c r="D8">
        <f t="shared" si="2"/>
        <v>9.6671562707290946</v>
      </c>
    </row>
    <row r="9" spans="1:7" x14ac:dyDescent="0.2">
      <c r="A9">
        <v>6</v>
      </c>
      <c r="B9">
        <f t="shared" si="0"/>
        <v>2.1875</v>
      </c>
      <c r="C9">
        <f t="shared" si="1"/>
        <v>1.8862743942886038</v>
      </c>
      <c r="D9">
        <f t="shared" si="2"/>
        <v>11.317646365731623</v>
      </c>
      <c r="F9" s="16" t="s">
        <v>22</v>
      </c>
      <c r="G9" s="18">
        <f>PRICE(G6,G7,F4,G4,100,2,1)</f>
        <v>93.459283564762231</v>
      </c>
    </row>
    <row r="10" spans="1:7" x14ac:dyDescent="0.2">
      <c r="A10">
        <v>7</v>
      </c>
      <c r="B10">
        <f t="shared" si="0"/>
        <v>2.1875</v>
      </c>
      <c r="C10">
        <f t="shared" si="1"/>
        <v>1.8402677017449793</v>
      </c>
      <c r="D10">
        <f t="shared" si="2"/>
        <v>12.881873912214855</v>
      </c>
      <c r="G10" s="17">
        <f>G9/100*1000000</f>
        <v>934592.83564762236</v>
      </c>
    </row>
    <row r="11" spans="1:7" x14ac:dyDescent="0.2">
      <c r="A11">
        <v>8</v>
      </c>
      <c r="B11">
        <f t="shared" si="0"/>
        <v>2.1875</v>
      </c>
      <c r="C11">
        <f t="shared" si="1"/>
        <v>1.7953831236536384</v>
      </c>
      <c r="D11">
        <f t="shared" si="2"/>
        <v>14.363064989229107</v>
      </c>
    </row>
    <row r="12" spans="1:7" x14ac:dyDescent="0.2">
      <c r="A12">
        <v>9</v>
      </c>
      <c r="B12">
        <f t="shared" si="0"/>
        <v>2.1875</v>
      </c>
      <c r="C12">
        <f t="shared" si="1"/>
        <v>1.7515932913694037</v>
      </c>
      <c r="D12">
        <f t="shared" si="2"/>
        <v>15.764339622324632</v>
      </c>
    </row>
    <row r="13" spans="1:7" x14ac:dyDescent="0.2">
      <c r="A13">
        <v>10</v>
      </c>
      <c r="B13">
        <f t="shared" si="0"/>
        <v>2.1875</v>
      </c>
      <c r="C13">
        <f t="shared" si="1"/>
        <v>1.7088715037750279</v>
      </c>
      <c r="D13">
        <f t="shared" si="2"/>
        <v>17.08871503775028</v>
      </c>
    </row>
    <row r="14" spans="1:7" x14ac:dyDescent="0.2">
      <c r="A14">
        <v>11</v>
      </c>
      <c r="B14">
        <f t="shared" si="0"/>
        <v>2.1875</v>
      </c>
      <c r="C14">
        <f t="shared" si="1"/>
        <v>1.6671917110000274</v>
      </c>
      <c r="D14">
        <f t="shared" si="2"/>
        <v>18.339108821000302</v>
      </c>
    </row>
    <row r="15" spans="1:7" x14ac:dyDescent="0.2">
      <c r="A15">
        <v>12</v>
      </c>
      <c r="B15">
        <f t="shared" si="0"/>
        <v>2.1875</v>
      </c>
      <c r="C15">
        <f t="shared" si="1"/>
        <v>1.6265284985366122</v>
      </c>
      <c r="D15">
        <f t="shared" si="2"/>
        <v>19.518341982439345</v>
      </c>
    </row>
    <row r="16" spans="1:7" x14ac:dyDescent="0.2">
      <c r="A16">
        <v>13</v>
      </c>
      <c r="B16">
        <f t="shared" si="0"/>
        <v>2.1875</v>
      </c>
      <c r="C16">
        <f t="shared" si="1"/>
        <v>1.5868570717430364</v>
      </c>
      <c r="D16">
        <f t="shared" si="2"/>
        <v>20.629141932659472</v>
      </c>
    </row>
    <row r="17" spans="1:4" x14ac:dyDescent="0.2">
      <c r="A17">
        <v>14</v>
      </c>
      <c r="B17">
        <f t="shared" si="0"/>
        <v>2.1875</v>
      </c>
      <c r="C17">
        <f t="shared" si="1"/>
        <v>1.5481532407249137</v>
      </c>
      <c r="D17">
        <f t="shared" si="2"/>
        <v>21.674145370148793</v>
      </c>
    </row>
    <row r="18" spans="1:4" x14ac:dyDescent="0.2">
      <c r="A18">
        <v>15</v>
      </c>
      <c r="B18">
        <f t="shared" si="0"/>
        <v>2.1875</v>
      </c>
      <c r="C18">
        <f t="shared" ref="C18:C33" si="3">B18/(1+($G$4/2))^A18</f>
        <v>1.5103934055852815</v>
      </c>
      <c r="D18">
        <f t="shared" ref="D18:D33" si="4">C18*A18</f>
        <v>22.65590108377922</v>
      </c>
    </row>
    <row r="19" spans="1:4" x14ac:dyDescent="0.2">
      <c r="A19">
        <v>16</v>
      </c>
      <c r="B19">
        <f t="shared" si="0"/>
        <v>2.1875</v>
      </c>
      <c r="C19">
        <f t="shared" si="3"/>
        <v>1.4735545420344209</v>
      </c>
      <c r="D19">
        <f t="shared" si="4"/>
        <v>23.576872672550735</v>
      </c>
    </row>
    <row r="20" spans="1:4" x14ac:dyDescent="0.2">
      <c r="A20">
        <v>17</v>
      </c>
      <c r="B20">
        <f t="shared" si="0"/>
        <v>2.1875</v>
      </c>
      <c r="C20">
        <f t="shared" si="3"/>
        <v>1.4376141873506549</v>
      </c>
      <c r="D20">
        <f t="shared" si="4"/>
        <v>24.439441184961133</v>
      </c>
    </row>
    <row r="21" spans="1:4" x14ac:dyDescent="0.2">
      <c r="A21">
        <v>18</v>
      </c>
      <c r="B21">
        <f t="shared" si="0"/>
        <v>2.1875</v>
      </c>
      <c r="C21">
        <f t="shared" si="3"/>
        <v>1.4025504266835656</v>
      </c>
      <c r="D21">
        <f t="shared" si="4"/>
        <v>25.245907680304178</v>
      </c>
    </row>
    <row r="22" spans="1:4" x14ac:dyDescent="0.2">
      <c r="A22">
        <v>19</v>
      </c>
      <c r="B22">
        <f t="shared" si="0"/>
        <v>2.1875</v>
      </c>
      <c r="C22">
        <f t="shared" si="3"/>
        <v>1.3683418796912836</v>
      </c>
      <c r="D22">
        <f t="shared" si="4"/>
        <v>25.998495714134389</v>
      </c>
    </row>
    <row r="23" spans="1:4" x14ac:dyDescent="0.2">
      <c r="A23">
        <v>20</v>
      </c>
      <c r="B23">
        <f t="shared" si="0"/>
        <v>2.1875</v>
      </c>
      <c r="C23">
        <f t="shared" si="3"/>
        <v>1.3349676875036913</v>
      </c>
      <c r="D23">
        <f t="shared" si="4"/>
        <v>26.699353750073826</v>
      </c>
    </row>
    <row r="24" spans="1:4" x14ac:dyDescent="0.2">
      <c r="A24">
        <v>21</v>
      </c>
      <c r="B24">
        <f t="shared" si="0"/>
        <v>2.1875</v>
      </c>
      <c r="C24">
        <f t="shared" si="3"/>
        <v>1.3024075000036015</v>
      </c>
      <c r="D24">
        <f t="shared" si="4"/>
        <v>27.350557500075631</v>
      </c>
    </row>
    <row r="25" spans="1:4" x14ac:dyDescent="0.2">
      <c r="A25">
        <v>22</v>
      </c>
      <c r="B25">
        <f t="shared" si="0"/>
        <v>2.1875</v>
      </c>
      <c r="C25">
        <f t="shared" si="3"/>
        <v>1.2706414634181478</v>
      </c>
      <c r="D25">
        <f t="shared" si="4"/>
        <v>27.954112195199251</v>
      </c>
    </row>
    <row r="26" spans="1:4" x14ac:dyDescent="0.2">
      <c r="A26">
        <v>23</v>
      </c>
      <c r="B26">
        <f t="shared" si="0"/>
        <v>2.1875</v>
      </c>
      <c r="C26">
        <f t="shared" si="3"/>
        <v>1.2396502082128271</v>
      </c>
      <c r="D26">
        <f t="shared" si="4"/>
        <v>28.511954788895025</v>
      </c>
    </row>
    <row r="27" spans="1:4" x14ac:dyDescent="0.2">
      <c r="A27">
        <v>24</v>
      </c>
      <c r="B27">
        <f t="shared" si="0"/>
        <v>2.1875</v>
      </c>
      <c r="C27">
        <f t="shared" si="3"/>
        <v>1.2094148372808071</v>
      </c>
      <c r="D27">
        <f t="shared" si="4"/>
        <v>29.025956094739371</v>
      </c>
    </row>
    <row r="28" spans="1:4" x14ac:dyDescent="0.2">
      <c r="A28">
        <v>25</v>
      </c>
      <c r="B28">
        <f t="shared" si="0"/>
        <v>2.1875</v>
      </c>
      <c r="C28">
        <f t="shared" si="3"/>
        <v>1.1799169144202997</v>
      </c>
      <c r="D28">
        <f t="shared" si="4"/>
        <v>29.49792286050749</v>
      </c>
    </row>
    <row r="29" spans="1:4" x14ac:dyDescent="0.2">
      <c r="A29">
        <v>26</v>
      </c>
      <c r="B29">
        <f t="shared" si="0"/>
        <v>2.1875</v>
      </c>
      <c r="C29">
        <f t="shared" si="3"/>
        <v>1.1511384530929754</v>
      </c>
      <c r="D29">
        <f t="shared" si="4"/>
        <v>29.929599780417359</v>
      </c>
    </row>
    <row r="30" spans="1:4" x14ac:dyDescent="0.2">
      <c r="A30">
        <v>27</v>
      </c>
      <c r="B30">
        <f t="shared" si="0"/>
        <v>2.1875</v>
      </c>
      <c r="C30">
        <f t="shared" si="3"/>
        <v>1.1230619054565614</v>
      </c>
      <c r="D30">
        <f t="shared" si="4"/>
        <v>30.322671447327156</v>
      </c>
    </row>
    <row r="31" spans="1:4" x14ac:dyDescent="0.2">
      <c r="A31">
        <v>28</v>
      </c>
      <c r="B31">
        <f t="shared" si="0"/>
        <v>2.1875</v>
      </c>
      <c r="C31">
        <f t="shared" si="3"/>
        <v>1.0956701516649381</v>
      </c>
      <c r="D31">
        <f t="shared" si="4"/>
        <v>30.678764246618265</v>
      </c>
    </row>
    <row r="32" spans="1:4" x14ac:dyDescent="0.2">
      <c r="A32">
        <v>29</v>
      </c>
      <c r="B32">
        <f t="shared" si="0"/>
        <v>2.1875</v>
      </c>
      <c r="C32">
        <f t="shared" si="3"/>
        <v>1.0689464894292078</v>
      </c>
      <c r="D32">
        <f t="shared" si="4"/>
        <v>30.999448193447027</v>
      </c>
    </row>
    <row r="33" spans="1:5" x14ac:dyDescent="0.2">
      <c r="A33">
        <v>30</v>
      </c>
      <c r="B33">
        <f>$F$4*100/2+100</f>
        <v>102.1875</v>
      </c>
      <c r="C33">
        <f t="shared" si="3"/>
        <v>48.717143141930457</v>
      </c>
      <c r="D33">
        <f t="shared" si="4"/>
        <v>1461.5142942579137</v>
      </c>
    </row>
    <row r="34" spans="1:5" x14ac:dyDescent="0.2">
      <c r="A34" s="2" t="s">
        <v>5</v>
      </c>
      <c r="C34">
        <f>SUM(C4:C33)</f>
        <v>93.459283564762245</v>
      </c>
      <c r="D34">
        <f>SUM(D4:D33)</f>
        <v>2055.9641238561367</v>
      </c>
    </row>
    <row r="36" spans="1:5" x14ac:dyDescent="0.2">
      <c r="C36" s="19" t="s">
        <v>15</v>
      </c>
      <c r="D36" s="19"/>
      <c r="E36" s="19"/>
    </row>
    <row r="37" spans="1:5" x14ac:dyDescent="0.2">
      <c r="D37">
        <f>D34/C34</f>
        <v>21.998500795605441</v>
      </c>
    </row>
    <row r="39" spans="1:5" x14ac:dyDescent="0.2">
      <c r="C39" s="19" t="s">
        <v>14</v>
      </c>
      <c r="D39" s="19"/>
      <c r="E39" s="19"/>
    </row>
    <row r="40" spans="1:5" x14ac:dyDescent="0.2">
      <c r="D40">
        <f>D37/2</f>
        <v>10.999250397802721</v>
      </c>
    </row>
    <row r="41" spans="1:5" x14ac:dyDescent="0.2">
      <c r="D41">
        <f>DURATION(G6,G7,F4,G4,2)</f>
        <v>10.999250397802722</v>
      </c>
    </row>
  </sheetData>
  <mergeCells count="3">
    <mergeCell ref="D1:E1"/>
    <mergeCell ref="C36:E36"/>
    <mergeCell ref="C39:E39"/>
  </mergeCells>
  <phoneticPr fontId="0" type="noConversion"/>
  <printOptions gridLines="1"/>
  <pageMargins left="0.75" right="0.75" top="1" bottom="1" header="0.5" footer="0.5"/>
  <pageSetup orientation="portrait" r:id="rId1"/>
  <headerFooter alignWithMargins="0">
    <oddHeader>&amp;C7 yr. 8.25% Coupon 
Yielding 7%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zoomScale="130" zoomScaleNormal="130" workbookViewId="0">
      <selection activeCell="F4" sqref="F4"/>
    </sheetView>
  </sheetViews>
  <sheetFormatPr defaultRowHeight="12.75" x14ac:dyDescent="0.2"/>
  <cols>
    <col min="1" max="1" width="17.42578125" customWidth="1"/>
    <col min="2" max="3" width="13.7109375" bestFit="1" customWidth="1"/>
    <col min="4" max="4" width="12.7109375" bestFit="1" customWidth="1"/>
    <col min="5" max="5" width="6.28515625" bestFit="1" customWidth="1"/>
    <col min="6" max="6" width="11" bestFit="1" customWidth="1"/>
    <col min="7" max="7" width="12.7109375" bestFit="1" customWidth="1"/>
    <col min="8" max="8" width="6.28515625" bestFit="1" customWidth="1"/>
  </cols>
  <sheetData>
    <row r="1" spans="1:7" x14ac:dyDescent="0.2">
      <c r="B1" s="19" t="s">
        <v>21</v>
      </c>
      <c r="C1" s="19"/>
    </row>
    <row r="3" spans="1:7" s="3" customFormat="1" x14ac:dyDescent="0.2">
      <c r="A3" s="3" t="s">
        <v>18</v>
      </c>
      <c r="C3" s="3" t="s">
        <v>6</v>
      </c>
      <c r="D3" s="3" t="s">
        <v>3</v>
      </c>
      <c r="E3" s="3" t="s">
        <v>7</v>
      </c>
      <c r="F3" s="3" t="s">
        <v>8</v>
      </c>
      <c r="G3" s="3" t="s">
        <v>22</v>
      </c>
    </row>
    <row r="4" spans="1:7" x14ac:dyDescent="0.2">
      <c r="A4" s="6">
        <f>C4*D4/2</f>
        <v>21250</v>
      </c>
      <c r="C4" s="6">
        <v>1000000</v>
      </c>
      <c r="D4" s="1">
        <v>4.2500000000000003E-2</v>
      </c>
      <c r="E4" s="1">
        <v>0.05</v>
      </c>
      <c r="F4" s="4">
        <v>10</v>
      </c>
      <c r="G4" s="9">
        <f>-PV(0.05/2,F4*2,A4,C4)</f>
        <v>941540.64142882463</v>
      </c>
    </row>
    <row r="6" spans="1:7" x14ac:dyDescent="0.2">
      <c r="A6" s="3" t="s">
        <v>9</v>
      </c>
    </row>
    <row r="7" spans="1:7" x14ac:dyDescent="0.2">
      <c r="A7" s="9">
        <f>-FV(E4/2,F4*2,A4)</f>
        <v>542823.97424683627</v>
      </c>
    </row>
    <row r="9" spans="1:7" x14ac:dyDescent="0.2">
      <c r="A9" s="3" t="s">
        <v>10</v>
      </c>
    </row>
    <row r="10" spans="1:7" x14ac:dyDescent="0.2">
      <c r="A10" s="6">
        <f>C4</f>
        <v>1000000</v>
      </c>
    </row>
    <row r="12" spans="1:7" x14ac:dyDescent="0.2">
      <c r="A12" s="3" t="s">
        <v>11</v>
      </c>
    </row>
    <row r="13" spans="1:7" x14ac:dyDescent="0.2">
      <c r="A13" s="6">
        <f>A7+A10</f>
        <v>1542823.9742468363</v>
      </c>
    </row>
  </sheetData>
  <mergeCells count="1">
    <mergeCell ref="B1:C1"/>
  </mergeCells>
  <phoneticPr fontId="0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zoomScale="130" zoomScaleNormal="130" workbookViewId="0">
      <selection activeCell="E5" sqref="E5"/>
    </sheetView>
  </sheetViews>
  <sheetFormatPr defaultColWidth="9.140625" defaultRowHeight="12.75" x14ac:dyDescent="0.2"/>
  <cols>
    <col min="1" max="1" width="17.42578125" customWidth="1"/>
    <col min="3" max="3" width="14.85546875" bestFit="1" customWidth="1"/>
    <col min="4" max="4" width="12.7109375" bestFit="1" customWidth="1"/>
    <col min="5" max="5" width="7.28515625" bestFit="1" customWidth="1"/>
    <col min="6" max="6" width="11" bestFit="1" customWidth="1"/>
    <col min="7" max="7" width="12.7109375" customWidth="1"/>
    <col min="8" max="8" width="14" bestFit="1" customWidth="1"/>
  </cols>
  <sheetData>
    <row r="1" spans="1:7" x14ac:dyDescent="0.2">
      <c r="B1" s="19" t="s">
        <v>20</v>
      </c>
      <c r="C1" s="19"/>
    </row>
    <row r="3" spans="1:7" x14ac:dyDescent="0.2">
      <c r="A3" s="7" t="s">
        <v>18</v>
      </c>
      <c r="B3" s="7"/>
      <c r="C3" s="7" t="s">
        <v>6</v>
      </c>
      <c r="D3" s="7" t="s">
        <v>3</v>
      </c>
      <c r="E3" s="7" t="s">
        <v>7</v>
      </c>
      <c r="F3" s="7" t="s">
        <v>8</v>
      </c>
      <c r="G3" s="3" t="s">
        <v>22</v>
      </c>
    </row>
    <row r="4" spans="1:7" x14ac:dyDescent="0.2">
      <c r="A4" s="6">
        <f>C4*D4/2</f>
        <v>21250</v>
      </c>
      <c r="C4" s="6">
        <v>1000000</v>
      </c>
      <c r="D4" s="12">
        <v>4.2500000000000003E-2</v>
      </c>
      <c r="E4" s="1">
        <v>0.05</v>
      </c>
      <c r="F4" s="4">
        <v>13</v>
      </c>
      <c r="G4" s="9">
        <f>-PV(0.05/2,26,A4,C4)</f>
        <v>928935.20821208984</v>
      </c>
    </row>
    <row r="6" spans="1:7" x14ac:dyDescent="0.2">
      <c r="A6" s="7" t="s">
        <v>9</v>
      </c>
    </row>
    <row r="7" spans="1:7" x14ac:dyDescent="0.2">
      <c r="A7" s="9">
        <f>-FV(E4/2,(F4-3)*2,A4)</f>
        <v>542823.97424683627</v>
      </c>
    </row>
    <row r="9" spans="1:7" x14ac:dyDescent="0.2">
      <c r="A9" s="7" t="s">
        <v>10</v>
      </c>
    </row>
    <row r="10" spans="1:7" x14ac:dyDescent="0.2">
      <c r="A10" s="9">
        <f>-PV(E4/2,(F4-10)*2,A4,C4)</f>
        <v>979344.52989407571</v>
      </c>
    </row>
    <row r="12" spans="1:7" x14ac:dyDescent="0.2">
      <c r="A12" s="7" t="s">
        <v>11</v>
      </c>
    </row>
    <row r="13" spans="1:7" x14ac:dyDescent="0.2">
      <c r="A13" s="6">
        <f>A7+A10</f>
        <v>1522168.5041409121</v>
      </c>
    </row>
    <row r="18" spans="4:4" x14ac:dyDescent="0.2">
      <c r="D18" s="14"/>
    </row>
  </sheetData>
  <mergeCells count="1">
    <mergeCell ref="B1:C1"/>
  </mergeCells>
  <phoneticPr fontId="0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zoomScale="130" zoomScaleNormal="130" workbookViewId="0">
      <selection activeCell="E5" sqref="E5"/>
    </sheetView>
  </sheetViews>
  <sheetFormatPr defaultColWidth="9.140625" defaultRowHeight="12.75" x14ac:dyDescent="0.2"/>
  <cols>
    <col min="1" max="1" width="15" style="4" bestFit="1" customWidth="1"/>
    <col min="2" max="2" width="12.140625" style="4" customWidth="1"/>
    <col min="3" max="3" width="14" style="4" bestFit="1" customWidth="1"/>
    <col min="4" max="4" width="14.7109375" style="4" customWidth="1"/>
    <col min="5" max="5" width="8.42578125" style="4" customWidth="1"/>
    <col min="6" max="6" width="12.140625" style="4" customWidth="1"/>
    <col min="7" max="7" width="13.5703125" style="4" customWidth="1"/>
    <col min="8" max="16384" width="9.140625" style="4"/>
  </cols>
  <sheetData>
    <row r="1" spans="1:7" x14ac:dyDescent="0.2">
      <c r="A1"/>
      <c r="B1" s="19" t="s">
        <v>19</v>
      </c>
      <c r="C1" s="19"/>
      <c r="D1"/>
      <c r="E1"/>
      <c r="F1"/>
      <c r="G1"/>
    </row>
    <row r="2" spans="1:7" x14ac:dyDescent="0.2">
      <c r="A2"/>
      <c r="B2"/>
      <c r="C2"/>
      <c r="D2"/>
      <c r="E2"/>
      <c r="F2"/>
      <c r="G2"/>
    </row>
    <row r="3" spans="1:7" x14ac:dyDescent="0.2">
      <c r="A3" s="7" t="s">
        <v>18</v>
      </c>
      <c r="B3" s="7"/>
      <c r="C3" s="7" t="s">
        <v>6</v>
      </c>
      <c r="D3" s="7" t="s">
        <v>3</v>
      </c>
      <c r="E3" s="3" t="s">
        <v>7</v>
      </c>
      <c r="F3" s="7" t="s">
        <v>8</v>
      </c>
      <c r="G3" s="3" t="s">
        <v>22</v>
      </c>
    </row>
    <row r="4" spans="1:7" x14ac:dyDescent="0.2">
      <c r="A4" s="6">
        <f>C4*D4/2</f>
        <v>21875</v>
      </c>
      <c r="B4"/>
      <c r="C4" s="6">
        <v>1000000</v>
      </c>
      <c r="D4" s="12">
        <v>4.3749999999999997E-2</v>
      </c>
      <c r="E4" s="1">
        <v>0.05</v>
      </c>
      <c r="F4" s="4">
        <v>15</v>
      </c>
      <c r="G4" s="9">
        <f>-PV(0.05/2,F4*2,A4,C4)</f>
        <v>934592.83564762142</v>
      </c>
    </row>
    <row r="5" spans="1:7" x14ac:dyDescent="0.2">
      <c r="A5"/>
      <c r="B5"/>
      <c r="C5"/>
      <c r="D5"/>
      <c r="E5"/>
      <c r="F5"/>
      <c r="G5"/>
    </row>
    <row r="6" spans="1:7" x14ac:dyDescent="0.2">
      <c r="A6" s="7" t="s">
        <v>9</v>
      </c>
      <c r="B6"/>
      <c r="C6"/>
      <c r="D6"/>
      <c r="E6"/>
      <c r="F6"/>
      <c r="G6"/>
    </row>
    <row r="7" spans="1:7" x14ac:dyDescent="0.2">
      <c r="A7" s="9">
        <f>-FV(E4/2,(F4-5)*2,A4)</f>
        <v>558789.38525409612</v>
      </c>
      <c r="B7"/>
      <c r="C7"/>
      <c r="D7"/>
      <c r="E7"/>
      <c r="F7"/>
      <c r="G7"/>
    </row>
    <row r="8" spans="1:7" x14ac:dyDescent="0.2">
      <c r="A8"/>
      <c r="B8"/>
      <c r="C8"/>
      <c r="D8"/>
      <c r="E8"/>
      <c r="F8"/>
      <c r="G8"/>
    </row>
    <row r="9" spans="1:7" x14ac:dyDescent="0.2">
      <c r="A9" s="7" t="s">
        <v>10</v>
      </c>
      <c r="B9"/>
      <c r="C9"/>
      <c r="D9"/>
      <c r="E9"/>
      <c r="F9"/>
      <c r="G9"/>
    </row>
    <row r="10" spans="1:7" x14ac:dyDescent="0.2">
      <c r="A10" s="9">
        <f>-PV(E4/2,(F4-10)*2,A4,C4)</f>
        <v>972649.80021571589</v>
      </c>
      <c r="B10"/>
      <c r="C10"/>
      <c r="D10"/>
      <c r="E10"/>
      <c r="F10"/>
      <c r="G10"/>
    </row>
    <row r="11" spans="1:7" x14ac:dyDescent="0.2">
      <c r="A11"/>
      <c r="B11"/>
      <c r="C11"/>
      <c r="D11"/>
      <c r="E11"/>
      <c r="F11"/>
      <c r="G11"/>
    </row>
    <row r="12" spans="1:7" x14ac:dyDescent="0.2">
      <c r="A12" s="7" t="s">
        <v>11</v>
      </c>
      <c r="B12"/>
      <c r="C12"/>
      <c r="D12"/>
      <c r="E12"/>
      <c r="F12"/>
      <c r="G12"/>
    </row>
    <row r="13" spans="1:7" x14ac:dyDescent="0.2">
      <c r="A13" s="6">
        <f>A7+A10</f>
        <v>1531439.185469812</v>
      </c>
      <c r="B13"/>
      <c r="C13"/>
      <c r="D13"/>
      <c r="E13"/>
      <c r="F13"/>
      <c r="G13"/>
    </row>
  </sheetData>
  <mergeCells count="1">
    <mergeCell ref="B1:C1"/>
  </mergeCells>
  <phoneticPr fontId="0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35F66-BD4B-42AC-8219-BAA269690396}">
  <dimension ref="A1:G31"/>
  <sheetViews>
    <sheetView zoomScale="130" zoomScaleNormal="130" workbookViewId="0">
      <selection activeCell="G8" sqref="G8"/>
    </sheetView>
  </sheetViews>
  <sheetFormatPr defaultRowHeight="12.75" x14ac:dyDescent="0.2"/>
  <cols>
    <col min="5" max="5" width="10.5703125" customWidth="1"/>
    <col min="6" max="6" width="12.42578125" customWidth="1"/>
  </cols>
  <sheetData>
    <row r="1" spans="1:7" x14ac:dyDescent="0.2">
      <c r="D1" s="19" t="s">
        <v>23</v>
      </c>
      <c r="E1" s="19"/>
    </row>
    <row r="3" spans="1:7" x14ac:dyDescent="0.2">
      <c r="A3" s="3" t="s">
        <v>0</v>
      </c>
      <c r="B3" s="3" t="s">
        <v>1</v>
      </c>
      <c r="C3" s="3" t="s">
        <v>2</v>
      </c>
      <c r="D3" s="3" t="s">
        <v>24</v>
      </c>
      <c r="E3" s="3"/>
      <c r="F3" s="3" t="s">
        <v>3</v>
      </c>
      <c r="G3" s="3" t="s">
        <v>4</v>
      </c>
    </row>
    <row r="4" spans="1:7" x14ac:dyDescent="0.2">
      <c r="A4">
        <v>1</v>
      </c>
      <c r="B4" s="15">
        <f>$F$4*100/2</f>
        <v>0</v>
      </c>
      <c r="C4">
        <f>B4/(1+($G$4/2))^A4</f>
        <v>0</v>
      </c>
      <c r="D4">
        <f>C4*A4*A5</f>
        <v>0</v>
      </c>
      <c r="F4" s="5">
        <v>0</v>
      </c>
      <c r="G4" s="1">
        <v>0.05</v>
      </c>
    </row>
    <row r="5" spans="1:7" x14ac:dyDescent="0.2">
      <c r="A5">
        <v>2</v>
      </c>
      <c r="B5" s="15">
        <f t="shared" ref="B5:B22" si="0">$F$4*100/2</f>
        <v>0</v>
      </c>
      <c r="C5">
        <f t="shared" ref="C5:C23" si="1">B5/(1+($G$4/2))^A5</f>
        <v>0</v>
      </c>
      <c r="D5">
        <f t="shared" ref="D5:D23" si="2">C5*A5*A6</f>
        <v>0</v>
      </c>
    </row>
    <row r="6" spans="1:7" x14ac:dyDescent="0.2">
      <c r="A6">
        <v>3</v>
      </c>
      <c r="B6" s="15">
        <f t="shared" si="0"/>
        <v>0</v>
      </c>
      <c r="C6">
        <f t="shared" si="1"/>
        <v>0</v>
      </c>
      <c r="D6">
        <f t="shared" si="2"/>
        <v>0</v>
      </c>
      <c r="F6" t="s">
        <v>16</v>
      </c>
      <c r="G6" s="8">
        <v>45292</v>
      </c>
    </row>
    <row r="7" spans="1:7" x14ac:dyDescent="0.2">
      <c r="A7">
        <v>4</v>
      </c>
      <c r="B7" s="15">
        <f t="shared" si="0"/>
        <v>0</v>
      </c>
      <c r="C7">
        <f t="shared" si="1"/>
        <v>0</v>
      </c>
      <c r="D7">
        <f t="shared" si="2"/>
        <v>0</v>
      </c>
      <c r="F7" t="s">
        <v>17</v>
      </c>
      <c r="G7" s="10">
        <v>48945</v>
      </c>
    </row>
    <row r="8" spans="1:7" x14ac:dyDescent="0.2">
      <c r="A8">
        <v>5</v>
      </c>
      <c r="B8" s="15">
        <f t="shared" si="0"/>
        <v>0</v>
      </c>
      <c r="C8">
        <f t="shared" si="1"/>
        <v>0</v>
      </c>
      <c r="D8">
        <f t="shared" si="2"/>
        <v>0</v>
      </c>
    </row>
    <row r="9" spans="1:7" x14ac:dyDescent="0.2">
      <c r="A9">
        <v>6</v>
      </c>
      <c r="B9" s="15">
        <f t="shared" si="0"/>
        <v>0</v>
      </c>
      <c r="C9">
        <f t="shared" si="1"/>
        <v>0</v>
      </c>
      <c r="D9">
        <f t="shared" si="2"/>
        <v>0</v>
      </c>
    </row>
    <row r="10" spans="1:7" x14ac:dyDescent="0.2">
      <c r="A10">
        <v>7</v>
      </c>
      <c r="B10" s="15">
        <f t="shared" si="0"/>
        <v>0</v>
      </c>
      <c r="C10">
        <f t="shared" si="1"/>
        <v>0</v>
      </c>
      <c r="D10">
        <f t="shared" si="2"/>
        <v>0</v>
      </c>
    </row>
    <row r="11" spans="1:7" x14ac:dyDescent="0.2">
      <c r="A11">
        <v>8</v>
      </c>
      <c r="B11" s="15">
        <f t="shared" si="0"/>
        <v>0</v>
      </c>
      <c r="C11">
        <f t="shared" si="1"/>
        <v>0</v>
      </c>
      <c r="D11">
        <f t="shared" si="2"/>
        <v>0</v>
      </c>
    </row>
    <row r="12" spans="1:7" x14ac:dyDescent="0.2">
      <c r="A12">
        <v>9</v>
      </c>
      <c r="B12" s="15">
        <f t="shared" si="0"/>
        <v>0</v>
      </c>
      <c r="C12">
        <f t="shared" si="1"/>
        <v>0</v>
      </c>
      <c r="D12">
        <f t="shared" si="2"/>
        <v>0</v>
      </c>
    </row>
    <row r="13" spans="1:7" x14ac:dyDescent="0.2">
      <c r="A13">
        <v>10</v>
      </c>
      <c r="B13" s="15">
        <f t="shared" si="0"/>
        <v>0</v>
      </c>
      <c r="C13">
        <f t="shared" si="1"/>
        <v>0</v>
      </c>
      <c r="D13">
        <f t="shared" si="2"/>
        <v>0</v>
      </c>
    </row>
    <row r="14" spans="1:7" x14ac:dyDescent="0.2">
      <c r="A14">
        <v>11</v>
      </c>
      <c r="B14" s="15">
        <f t="shared" si="0"/>
        <v>0</v>
      </c>
      <c r="C14">
        <f t="shared" si="1"/>
        <v>0</v>
      </c>
      <c r="D14">
        <f t="shared" si="2"/>
        <v>0</v>
      </c>
    </row>
    <row r="15" spans="1:7" x14ac:dyDescent="0.2">
      <c r="A15">
        <v>12</v>
      </c>
      <c r="B15" s="15">
        <f t="shared" si="0"/>
        <v>0</v>
      </c>
      <c r="C15">
        <f t="shared" si="1"/>
        <v>0</v>
      </c>
      <c r="D15">
        <f t="shared" si="2"/>
        <v>0</v>
      </c>
    </row>
    <row r="16" spans="1:7" x14ac:dyDescent="0.2">
      <c r="A16">
        <v>13</v>
      </c>
      <c r="B16" s="15">
        <f t="shared" si="0"/>
        <v>0</v>
      </c>
      <c r="C16">
        <f t="shared" si="1"/>
        <v>0</v>
      </c>
      <c r="D16">
        <f t="shared" si="2"/>
        <v>0</v>
      </c>
    </row>
    <row r="17" spans="1:5" x14ac:dyDescent="0.2">
      <c r="A17">
        <v>14</v>
      </c>
      <c r="B17" s="15">
        <f t="shared" si="0"/>
        <v>0</v>
      </c>
      <c r="C17">
        <f t="shared" si="1"/>
        <v>0</v>
      </c>
      <c r="D17">
        <f t="shared" si="2"/>
        <v>0</v>
      </c>
    </row>
    <row r="18" spans="1:5" x14ac:dyDescent="0.2">
      <c r="A18">
        <v>15</v>
      </c>
      <c r="B18" s="15">
        <f t="shared" si="0"/>
        <v>0</v>
      </c>
      <c r="C18">
        <f t="shared" si="1"/>
        <v>0</v>
      </c>
      <c r="D18">
        <f t="shared" si="2"/>
        <v>0</v>
      </c>
    </row>
    <row r="19" spans="1:5" x14ac:dyDescent="0.2">
      <c r="A19">
        <v>16</v>
      </c>
      <c r="B19" s="15">
        <f t="shared" si="0"/>
        <v>0</v>
      </c>
      <c r="C19">
        <f t="shared" si="1"/>
        <v>0</v>
      </c>
      <c r="D19">
        <f t="shared" si="2"/>
        <v>0</v>
      </c>
    </row>
    <row r="20" spans="1:5" x14ac:dyDescent="0.2">
      <c r="A20">
        <v>17</v>
      </c>
      <c r="B20" s="15">
        <f t="shared" si="0"/>
        <v>0</v>
      </c>
      <c r="C20">
        <f t="shared" si="1"/>
        <v>0</v>
      </c>
      <c r="D20">
        <f t="shared" si="2"/>
        <v>0</v>
      </c>
    </row>
    <row r="21" spans="1:5" x14ac:dyDescent="0.2">
      <c r="A21">
        <v>18</v>
      </c>
      <c r="B21" s="15">
        <f t="shared" si="0"/>
        <v>0</v>
      </c>
      <c r="C21">
        <f t="shared" si="1"/>
        <v>0</v>
      </c>
      <c r="D21">
        <f t="shared" si="2"/>
        <v>0</v>
      </c>
    </row>
    <row r="22" spans="1:5" x14ac:dyDescent="0.2">
      <c r="A22">
        <v>19</v>
      </c>
      <c r="B22" s="15">
        <f t="shared" si="0"/>
        <v>0</v>
      </c>
      <c r="C22">
        <f t="shared" si="1"/>
        <v>0</v>
      </c>
      <c r="D22">
        <f t="shared" si="2"/>
        <v>0</v>
      </c>
    </row>
    <row r="23" spans="1:5" x14ac:dyDescent="0.2">
      <c r="A23">
        <v>20</v>
      </c>
      <c r="B23" s="15">
        <f>$F$4*100/2+100</f>
        <v>100</v>
      </c>
      <c r="C23">
        <f t="shared" si="1"/>
        <v>61.027094285883038</v>
      </c>
      <c r="D23">
        <f t="shared" si="2"/>
        <v>25631.379600070875</v>
      </c>
    </row>
    <row r="24" spans="1:5" x14ac:dyDescent="0.2">
      <c r="A24">
        <v>21</v>
      </c>
      <c r="B24" s="15"/>
    </row>
    <row r="25" spans="1:5" x14ac:dyDescent="0.2">
      <c r="A25" s="2" t="s">
        <v>5</v>
      </c>
      <c r="C25">
        <f>SUM(C4:C23)</f>
        <v>61.027094285883038</v>
      </c>
      <c r="D25">
        <f>SUM(D4:D23)</f>
        <v>25631.379600070875</v>
      </c>
    </row>
    <row r="27" spans="1:5" x14ac:dyDescent="0.2">
      <c r="C27" s="19" t="s">
        <v>25</v>
      </c>
      <c r="D27" s="20"/>
      <c r="E27" s="20"/>
    </row>
    <row r="28" spans="1:5" x14ac:dyDescent="0.2">
      <c r="D28">
        <f>D25/(C25*(1+G4/2)^2)</f>
        <v>399.76204640095187</v>
      </c>
    </row>
    <row r="30" spans="1:5" x14ac:dyDescent="0.2">
      <c r="C30" s="19" t="s">
        <v>26</v>
      </c>
      <c r="D30" s="20"/>
      <c r="E30" s="20"/>
    </row>
    <row r="31" spans="1:5" x14ac:dyDescent="0.2">
      <c r="D31">
        <f>D28/4</f>
        <v>99.940511600237969</v>
      </c>
    </row>
  </sheetData>
  <mergeCells count="3">
    <mergeCell ref="D1:E1"/>
    <mergeCell ref="C27:E27"/>
    <mergeCell ref="C30:E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BD617-2AB6-4308-987E-E25A914F786D}">
  <dimension ref="A1:G37"/>
  <sheetViews>
    <sheetView topLeftCell="A10" zoomScale="130" zoomScaleNormal="130" workbookViewId="0">
      <selection activeCell="G8" sqref="G8"/>
    </sheetView>
  </sheetViews>
  <sheetFormatPr defaultRowHeight="12.75" x14ac:dyDescent="0.2"/>
  <cols>
    <col min="1" max="1" width="8" customWidth="1"/>
    <col min="5" max="5" width="12.5703125" customWidth="1"/>
    <col min="6" max="6" width="12.7109375" customWidth="1"/>
  </cols>
  <sheetData>
    <row r="1" spans="1:7" x14ac:dyDescent="0.2">
      <c r="D1" s="19" t="s">
        <v>20</v>
      </c>
      <c r="E1" s="19"/>
    </row>
    <row r="3" spans="1:7" x14ac:dyDescent="0.2">
      <c r="A3" s="3" t="s">
        <v>0</v>
      </c>
      <c r="B3" s="3" t="s">
        <v>1</v>
      </c>
      <c r="C3" s="3" t="s">
        <v>2</v>
      </c>
      <c r="D3" s="3" t="s">
        <v>24</v>
      </c>
      <c r="E3" s="3"/>
      <c r="F3" s="3" t="s">
        <v>3</v>
      </c>
      <c r="G3" s="3" t="s">
        <v>4</v>
      </c>
    </row>
    <row r="4" spans="1:7" x14ac:dyDescent="0.2">
      <c r="A4">
        <v>1</v>
      </c>
      <c r="B4" s="15">
        <f>$F$4*100/2</f>
        <v>2.125</v>
      </c>
      <c r="C4">
        <f>B4/(1+($G$4/2))^A4</f>
        <v>2.0731707317073171</v>
      </c>
      <c r="D4">
        <f>C4*A4*A5</f>
        <v>4.1463414634146343</v>
      </c>
      <c r="F4" s="11">
        <v>4.2500000000000003E-2</v>
      </c>
      <c r="G4" s="1">
        <v>0.05</v>
      </c>
    </row>
    <row r="5" spans="1:7" x14ac:dyDescent="0.2">
      <c r="A5">
        <v>2</v>
      </c>
      <c r="B5" s="15">
        <f t="shared" ref="B5:B28" si="0">$F$4*100/2</f>
        <v>2.125</v>
      </c>
      <c r="C5">
        <f t="shared" ref="C5:C29" si="1">B5/(1+($G$4/2))^A5</f>
        <v>2.0226055919095778</v>
      </c>
      <c r="D5">
        <f t="shared" ref="D5:D29" si="2">C5*A5*A6</f>
        <v>12.135633551457467</v>
      </c>
    </row>
    <row r="6" spans="1:7" x14ac:dyDescent="0.2">
      <c r="A6">
        <v>3</v>
      </c>
      <c r="B6" s="15">
        <f t="shared" si="0"/>
        <v>2.125</v>
      </c>
      <c r="C6">
        <f t="shared" si="1"/>
        <v>1.9732737482044662</v>
      </c>
      <c r="D6">
        <f t="shared" si="2"/>
        <v>23.679284978453595</v>
      </c>
      <c r="F6" t="s">
        <v>16</v>
      </c>
      <c r="G6" s="8">
        <v>45292</v>
      </c>
    </row>
    <row r="7" spans="1:7" x14ac:dyDescent="0.2">
      <c r="A7">
        <v>4</v>
      </c>
      <c r="B7" s="15">
        <f t="shared" si="0"/>
        <v>2.125</v>
      </c>
      <c r="C7">
        <f t="shared" si="1"/>
        <v>1.9251451201994794</v>
      </c>
      <c r="D7">
        <f t="shared" si="2"/>
        <v>38.502902403989587</v>
      </c>
      <c r="F7" t="s">
        <v>17</v>
      </c>
      <c r="G7" s="10">
        <v>48945</v>
      </c>
    </row>
    <row r="8" spans="1:7" x14ac:dyDescent="0.2">
      <c r="A8">
        <v>5</v>
      </c>
      <c r="B8" s="15">
        <f t="shared" si="0"/>
        <v>2.125</v>
      </c>
      <c r="C8">
        <f t="shared" si="1"/>
        <v>1.878190361170224</v>
      </c>
      <c r="D8">
        <f t="shared" si="2"/>
        <v>56.345710835106722</v>
      </c>
    </row>
    <row r="9" spans="1:7" x14ac:dyDescent="0.2">
      <c r="A9">
        <v>6</v>
      </c>
      <c r="B9" s="15">
        <f t="shared" si="0"/>
        <v>2.125</v>
      </c>
      <c r="C9">
        <f t="shared" si="1"/>
        <v>1.8323808401660724</v>
      </c>
      <c r="D9">
        <f t="shared" si="2"/>
        <v>76.959995286975044</v>
      </c>
    </row>
    <row r="10" spans="1:7" x14ac:dyDescent="0.2">
      <c r="A10">
        <v>7</v>
      </c>
      <c r="B10" s="15">
        <f t="shared" si="0"/>
        <v>2.125</v>
      </c>
      <c r="C10">
        <f t="shared" si="1"/>
        <v>1.7876886245522656</v>
      </c>
      <c r="D10">
        <f t="shared" si="2"/>
        <v>100.11056297492688</v>
      </c>
    </row>
    <row r="11" spans="1:7" x14ac:dyDescent="0.2">
      <c r="A11">
        <v>8</v>
      </c>
      <c r="B11" s="15">
        <f t="shared" si="0"/>
        <v>2.125</v>
      </c>
      <c r="C11">
        <f t="shared" si="1"/>
        <v>1.7440864629778203</v>
      </c>
      <c r="D11">
        <f t="shared" si="2"/>
        <v>125.57422533440307</v>
      </c>
    </row>
    <row r="12" spans="1:7" x14ac:dyDescent="0.2">
      <c r="A12">
        <v>9</v>
      </c>
      <c r="B12" s="15">
        <f t="shared" si="0"/>
        <v>2.125</v>
      </c>
      <c r="C12">
        <f t="shared" si="1"/>
        <v>1.7015477687588494</v>
      </c>
      <c r="D12">
        <f t="shared" si="2"/>
        <v>153.13929918829646</v>
      </c>
    </row>
    <row r="13" spans="1:7" x14ac:dyDescent="0.2">
      <c r="A13">
        <v>10</v>
      </c>
      <c r="B13" s="15">
        <f t="shared" si="0"/>
        <v>2.125</v>
      </c>
      <c r="C13">
        <f t="shared" si="1"/>
        <v>1.6600466036671699</v>
      </c>
      <c r="D13">
        <f t="shared" si="2"/>
        <v>182.60512640338868</v>
      </c>
    </row>
    <row r="14" spans="1:7" x14ac:dyDescent="0.2">
      <c r="A14">
        <v>11</v>
      </c>
      <c r="B14" s="15">
        <f t="shared" si="0"/>
        <v>2.125</v>
      </c>
      <c r="C14">
        <f t="shared" si="1"/>
        <v>1.6195576621143122</v>
      </c>
      <c r="D14">
        <f t="shared" si="2"/>
        <v>213.78161139908923</v>
      </c>
    </row>
    <row r="15" spans="1:7" x14ac:dyDescent="0.2">
      <c r="A15">
        <v>12</v>
      </c>
      <c r="B15" s="15">
        <f t="shared" si="0"/>
        <v>2.125</v>
      </c>
      <c r="C15">
        <f t="shared" si="1"/>
        <v>1.5800562557212805</v>
      </c>
      <c r="D15">
        <f t="shared" si="2"/>
        <v>246.48877589251975</v>
      </c>
    </row>
    <row r="16" spans="1:7" x14ac:dyDescent="0.2">
      <c r="A16">
        <v>13</v>
      </c>
      <c r="B16" s="15">
        <f t="shared" si="0"/>
        <v>2.125</v>
      </c>
      <c r="C16">
        <f t="shared" si="1"/>
        <v>1.5415182982646638</v>
      </c>
      <c r="D16">
        <f t="shared" si="2"/>
        <v>280.55633028416878</v>
      </c>
    </row>
    <row r="17" spans="1:4" x14ac:dyDescent="0.2">
      <c r="A17">
        <v>14</v>
      </c>
      <c r="B17" s="15">
        <f t="shared" si="0"/>
        <v>2.125</v>
      </c>
      <c r="C17">
        <f t="shared" si="1"/>
        <v>1.5039202909899161</v>
      </c>
      <c r="D17">
        <f t="shared" si="2"/>
        <v>315.82326110788239</v>
      </c>
    </row>
    <row r="18" spans="1:4" x14ac:dyDescent="0.2">
      <c r="A18">
        <v>15</v>
      </c>
      <c r="B18" s="15">
        <f t="shared" si="0"/>
        <v>2.125</v>
      </c>
      <c r="C18">
        <f t="shared" si="1"/>
        <v>1.4672393082828448</v>
      </c>
      <c r="D18">
        <f t="shared" si="2"/>
        <v>352.13743398788273</v>
      </c>
    </row>
    <row r="19" spans="1:4" x14ac:dyDescent="0.2">
      <c r="A19">
        <v>16</v>
      </c>
      <c r="B19" s="15">
        <f t="shared" si="0"/>
        <v>2.125</v>
      </c>
      <c r="C19">
        <f t="shared" si="1"/>
        <v>1.4314529836905805</v>
      </c>
      <c r="D19">
        <f t="shared" si="2"/>
        <v>389.35521156383788</v>
      </c>
    </row>
    <row r="20" spans="1:4" x14ac:dyDescent="0.2">
      <c r="A20">
        <v>17</v>
      </c>
      <c r="B20" s="15">
        <f t="shared" si="0"/>
        <v>2.125</v>
      </c>
      <c r="C20">
        <f t="shared" si="1"/>
        <v>1.3965394962834932</v>
      </c>
      <c r="D20">
        <f t="shared" si="2"/>
        <v>427.34108586274897</v>
      </c>
    </row>
    <row r="21" spans="1:4" x14ac:dyDescent="0.2">
      <c r="A21">
        <v>18</v>
      </c>
      <c r="B21" s="15">
        <f t="shared" si="0"/>
        <v>2.125</v>
      </c>
      <c r="C21">
        <f t="shared" si="1"/>
        <v>1.3624775573497494</v>
      </c>
      <c r="D21">
        <f t="shared" si="2"/>
        <v>465.96732461361427</v>
      </c>
    </row>
    <row r="22" spans="1:4" x14ac:dyDescent="0.2">
      <c r="A22">
        <v>19</v>
      </c>
      <c r="B22" s="15">
        <f t="shared" si="0"/>
        <v>2.125</v>
      </c>
      <c r="C22">
        <f t="shared" si="1"/>
        <v>1.3292463974143898</v>
      </c>
      <c r="D22">
        <f t="shared" si="2"/>
        <v>505.11363101746809</v>
      </c>
    </row>
    <row r="23" spans="1:4" x14ac:dyDescent="0.2">
      <c r="A23">
        <v>20</v>
      </c>
      <c r="B23" s="15">
        <f t="shared" si="0"/>
        <v>2.125</v>
      </c>
      <c r="C23">
        <f t="shared" si="1"/>
        <v>1.2968257535750145</v>
      </c>
      <c r="D23">
        <f t="shared" si="2"/>
        <v>544.6668165015061</v>
      </c>
    </row>
    <row r="24" spans="1:4" x14ac:dyDescent="0.2">
      <c r="A24">
        <v>21</v>
      </c>
      <c r="B24" s="15">
        <f t="shared" si="0"/>
        <v>2.125</v>
      </c>
      <c r="C24">
        <f t="shared" si="1"/>
        <v>1.2651958571463557</v>
      </c>
      <c r="D24">
        <f t="shared" si="2"/>
        <v>584.5204860016164</v>
      </c>
    </row>
    <row r="25" spans="1:4" x14ac:dyDescent="0.2">
      <c r="A25">
        <v>22</v>
      </c>
      <c r="B25" s="15">
        <f t="shared" si="0"/>
        <v>2.125</v>
      </c>
      <c r="C25">
        <f t="shared" si="1"/>
        <v>1.2343374216062009</v>
      </c>
      <c r="D25">
        <f t="shared" si="2"/>
        <v>624.57473533273765</v>
      </c>
    </row>
    <row r="26" spans="1:4" x14ac:dyDescent="0.2">
      <c r="A26">
        <v>23</v>
      </c>
      <c r="B26" s="15">
        <f t="shared" si="0"/>
        <v>2.125</v>
      </c>
      <c r="C26">
        <f t="shared" si="1"/>
        <v>1.2042316308353178</v>
      </c>
      <c r="D26">
        <f t="shared" si="2"/>
        <v>664.73586022109544</v>
      </c>
    </row>
    <row r="27" spans="1:4" x14ac:dyDescent="0.2">
      <c r="A27">
        <v>24</v>
      </c>
      <c r="B27" s="15">
        <f t="shared" si="0"/>
        <v>2.125</v>
      </c>
      <c r="C27">
        <f t="shared" si="1"/>
        <v>1.1748601276442125</v>
      </c>
      <c r="D27">
        <f t="shared" si="2"/>
        <v>704.91607658652754</v>
      </c>
    </row>
    <row r="28" spans="1:4" x14ac:dyDescent="0.2">
      <c r="A28">
        <v>25</v>
      </c>
      <c r="B28" s="15">
        <f t="shared" si="0"/>
        <v>2.125</v>
      </c>
      <c r="C28">
        <f t="shared" si="1"/>
        <v>1.1462050025797197</v>
      </c>
      <c r="D28">
        <f t="shared" si="2"/>
        <v>745.03325167681783</v>
      </c>
    </row>
    <row r="29" spans="1:4" x14ac:dyDescent="0.2">
      <c r="A29">
        <v>26</v>
      </c>
      <c r="B29" s="15">
        <f>$F$4*100/2+100</f>
        <v>102.125</v>
      </c>
      <c r="C29">
        <f t="shared" si="1"/>
        <v>53.741720924397768</v>
      </c>
      <c r="D29">
        <f t="shared" si="2"/>
        <v>37726.688088927229</v>
      </c>
    </row>
    <row r="30" spans="1:4" x14ac:dyDescent="0.2">
      <c r="A30">
        <v>27</v>
      </c>
      <c r="B30" s="15"/>
    </row>
    <row r="31" spans="1:4" x14ac:dyDescent="0.2">
      <c r="A31" s="2" t="s">
        <v>5</v>
      </c>
      <c r="C31">
        <f>SUM(C4:C29)</f>
        <v>92.893520821209066</v>
      </c>
      <c r="D31">
        <f>SUM(D4:D29)</f>
        <v>45564.899063397155</v>
      </c>
    </row>
    <row r="33" spans="3:5" x14ac:dyDescent="0.2">
      <c r="C33" s="19" t="s">
        <v>27</v>
      </c>
      <c r="D33" s="19"/>
      <c r="E33" s="19"/>
    </row>
    <row r="34" spans="3:5" x14ac:dyDescent="0.2">
      <c r="D34">
        <f>D31/(C31*(1+G4/2)^2)</f>
        <v>466.87138679007541</v>
      </c>
    </row>
    <row r="36" spans="3:5" x14ac:dyDescent="0.2">
      <c r="C36" s="19" t="s">
        <v>26</v>
      </c>
      <c r="D36" s="19"/>
      <c r="E36" s="19"/>
    </row>
    <row r="37" spans="3:5" x14ac:dyDescent="0.2">
      <c r="D37">
        <f>D34/4</f>
        <v>116.71784669751885</v>
      </c>
    </row>
  </sheetData>
  <mergeCells count="3">
    <mergeCell ref="D1:E1"/>
    <mergeCell ref="C33:E33"/>
    <mergeCell ref="C36:E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Liability Dur</vt:lpstr>
      <vt:lpstr>Bond #1 Dur</vt:lpstr>
      <vt:lpstr>Bond #2 Dur</vt:lpstr>
      <vt:lpstr>Bond #3 Dur</vt:lpstr>
      <vt:lpstr>Bond #1 FV</vt:lpstr>
      <vt:lpstr>Bond #2 FV</vt:lpstr>
      <vt:lpstr>Bond #3 FV</vt:lpstr>
      <vt:lpstr>Liability Convexity</vt:lpstr>
      <vt:lpstr>Bond #2 Convexity</vt:lpstr>
    </vt:vector>
  </TitlesOfParts>
  <Company>tulane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A. Reese, Jr.</dc:creator>
  <cp:lastModifiedBy>Reese, William A</cp:lastModifiedBy>
  <cp:lastPrinted>1999-03-12T16:56:36Z</cp:lastPrinted>
  <dcterms:created xsi:type="dcterms:W3CDTF">1999-03-12T16:39:26Z</dcterms:created>
  <dcterms:modified xsi:type="dcterms:W3CDTF">2024-04-25T19:46:51Z</dcterms:modified>
</cp:coreProperties>
</file>